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usdagcc-my.sharepoint.com/personal/daniel_morse_co_nacdnet_net/Documents/Desktop/FCD Files/EDUCATION-OUTREACH/Educational Programming/Workshops/"/>
    </mc:Choice>
  </mc:AlternateContent>
  <xr:revisionPtr revIDLastSave="0" documentId="8_{A979D218-F777-468D-AD2A-DAB3217A515A}" xr6:coauthVersionLast="47" xr6:coauthVersionMax="47" xr10:uidLastSave="{00000000-0000-0000-0000-000000000000}"/>
  <bookViews>
    <workbookView xWindow="28680" yWindow="-120" windowWidth="29040" windowHeight="15720" xr2:uid="{00000000-000D-0000-FFFF-FFFF00000000}"/>
  </bookViews>
  <sheets>
    <sheet name="Buy Hay - Sell Cows" sheetId="11" r:id="rId1"/>
    <sheet name="Results Details" sheetId="13" r:id="rId2"/>
  </sheets>
  <definedNames>
    <definedName name="_xlnm.Print_Area" localSheetId="0">'Buy Hay - Sell Cows'!$B$8:$T$43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5" i="11" l="1"/>
  <c r="AM15" i="11"/>
  <c r="AC15" i="11"/>
  <c r="AD15" i="11" s="1"/>
  <c r="AE15" i="11" s="1"/>
  <c r="AF15" i="11" s="1"/>
  <c r="L13" i="13"/>
  <c r="K13" i="13"/>
  <c r="J13" i="13"/>
  <c r="I13" i="13"/>
  <c r="G13" i="13"/>
  <c r="F13" i="13"/>
  <c r="E13" i="13"/>
  <c r="D13" i="13"/>
  <c r="AC5" i="13"/>
  <c r="X5" i="13"/>
  <c r="S5" i="13"/>
  <c r="N5" i="13"/>
  <c r="N17" i="13" s="1"/>
  <c r="I5" i="13"/>
  <c r="I6" i="13" s="1"/>
  <c r="J5" i="13" s="1"/>
  <c r="J6" i="13" s="1"/>
  <c r="K5" i="13" s="1"/>
  <c r="K6" i="13" s="1"/>
  <c r="L5" i="13" s="1"/>
  <c r="L6" i="13" s="1"/>
  <c r="D5" i="13"/>
  <c r="D17" i="13" s="1"/>
  <c r="AF11" i="13"/>
  <c r="AF12" i="13" s="1"/>
  <c r="AE11" i="13"/>
  <c r="AE12" i="13" s="1"/>
  <c r="AD11" i="13"/>
  <c r="AD12" i="13" s="1"/>
  <c r="AF9" i="13"/>
  <c r="AE9" i="13"/>
  <c r="AD9" i="13"/>
  <c r="AF7" i="13"/>
  <c r="AF8" i="13" s="1"/>
  <c r="AE7" i="13"/>
  <c r="AE8" i="13" s="1"/>
  <c r="AD7" i="13"/>
  <c r="AD8" i="13" s="1"/>
  <c r="AC11" i="13"/>
  <c r="AC12" i="13" s="1"/>
  <c r="AC9" i="13"/>
  <c r="AC7" i="13"/>
  <c r="AC8" i="13" s="1"/>
  <c r="J28" i="11"/>
  <c r="K28" i="11" s="1"/>
  <c r="L28" i="11" s="1"/>
  <c r="M28" i="11" s="1"/>
  <c r="AA11" i="13"/>
  <c r="AA12" i="13" s="1"/>
  <c r="AA13" i="13" s="1"/>
  <c r="Z11" i="13"/>
  <c r="Z12" i="13" s="1"/>
  <c r="Z13" i="13" s="1"/>
  <c r="Y11" i="13"/>
  <c r="Y12" i="13" s="1"/>
  <c r="Y13" i="13" s="1"/>
  <c r="X11" i="13"/>
  <c r="X12" i="13" s="1"/>
  <c r="X13" i="13" s="1"/>
  <c r="AT15" i="11" l="1"/>
  <c r="AU15" i="11" s="1"/>
  <c r="AV15" i="11" s="1"/>
  <c r="I17" i="13"/>
  <c r="J17" i="13"/>
  <c r="X17" i="13"/>
  <c r="I16" i="13"/>
  <c r="J16" i="13"/>
  <c r="K16" i="13"/>
  <c r="N16" i="13"/>
  <c r="AC16" i="13"/>
  <c r="AC18" i="13" s="1"/>
  <c r="L16" i="13"/>
  <c r="K17" i="13"/>
  <c r="L17" i="13"/>
  <c r="D16" i="13"/>
  <c r="X16" i="13"/>
  <c r="X18" i="13" s="1"/>
  <c r="AC17" i="13"/>
  <c r="D6" i="13"/>
  <c r="E5" i="13" s="1"/>
  <c r="X6" i="13"/>
  <c r="Y5" i="13" s="1"/>
  <c r="AC6" i="13"/>
  <c r="AD5" i="13" s="1"/>
  <c r="N24" i="13"/>
  <c r="AD10" i="13"/>
  <c r="AD13" i="13" s="1"/>
  <c r="AE10" i="13"/>
  <c r="AE13" i="13" s="1"/>
  <c r="AF10" i="13"/>
  <c r="AF13" i="13" s="1"/>
  <c r="AC24" i="13"/>
  <c r="AC25" i="13" s="1"/>
  <c r="AC26" i="13" s="1"/>
  <c r="AC10" i="13"/>
  <c r="AC13" i="13" s="1"/>
  <c r="X24" i="13"/>
  <c r="X25" i="13" s="1"/>
  <c r="X26" i="13" s="1"/>
  <c r="E16" i="13" l="1"/>
  <c r="E17" i="13"/>
  <c r="AC19" i="13"/>
  <c r="AC20" i="13" s="1"/>
  <c r="AD24" i="13"/>
  <c r="AD25" i="13" s="1"/>
  <c r="AD26" i="13" s="1"/>
  <c r="AD17" i="13"/>
  <c r="AD19" i="13" s="1"/>
  <c r="AD16" i="13"/>
  <c r="AD18" i="13" s="1"/>
  <c r="Y16" i="13"/>
  <c r="Y18" i="13" s="1"/>
  <c r="Y17" i="13"/>
  <c r="Y19" i="13" s="1"/>
  <c r="E6" i="13"/>
  <c r="F5" i="13" s="1"/>
  <c r="AD6" i="13"/>
  <c r="AE5" i="13" s="1"/>
  <c r="Y6" i="13"/>
  <c r="Z5" i="13" s="1"/>
  <c r="X19" i="13"/>
  <c r="X20" i="13" s="1"/>
  <c r="Y24" i="13"/>
  <c r="Y25" i="13" s="1"/>
  <c r="Y26" i="13" s="1"/>
  <c r="AD20" i="13" l="1"/>
  <c r="Y20" i="13"/>
  <c r="F17" i="13"/>
  <c r="F16" i="13"/>
  <c r="Z16" i="13"/>
  <c r="Z18" i="13" s="1"/>
  <c r="Z17" i="13"/>
  <c r="Z19" i="13" s="1"/>
  <c r="AE17" i="13"/>
  <c r="AE19" i="13" s="1"/>
  <c r="AE16" i="13"/>
  <c r="AE18" i="13" s="1"/>
  <c r="Z6" i="13"/>
  <c r="AA5" i="13" s="1"/>
  <c r="AE6" i="13"/>
  <c r="AF5" i="13" s="1"/>
  <c r="AE24" i="13"/>
  <c r="AE25" i="13" s="1"/>
  <c r="AE26" i="13" s="1"/>
  <c r="Z24" i="13"/>
  <c r="Z25" i="13" s="1"/>
  <c r="Z26" i="13" s="1"/>
  <c r="Z20" i="13" l="1"/>
  <c r="AE20" i="13"/>
  <c r="AF17" i="13"/>
  <c r="AF19" i="13" s="1"/>
  <c r="AF16" i="13"/>
  <c r="AF18" i="13" s="1"/>
  <c r="AA24" i="13"/>
  <c r="AA25" i="13" s="1"/>
  <c r="AA26" i="13" s="1"/>
  <c r="AA16" i="13"/>
  <c r="AA18" i="13" s="1"/>
  <c r="AA17" i="13"/>
  <c r="AA19" i="13" s="1"/>
  <c r="AF6" i="13"/>
  <c r="AA6" i="13"/>
  <c r="AF24" i="13"/>
  <c r="AF25" i="13" s="1"/>
  <c r="AF26" i="13" s="1"/>
  <c r="AF20" i="13" l="1"/>
  <c r="AA20" i="13"/>
  <c r="F43" i="13"/>
  <c r="S15" i="11"/>
  <c r="T15" i="11" s="1"/>
  <c r="U15" i="11" s="1"/>
  <c r="V15" i="11" s="1"/>
  <c r="N18" i="13"/>
  <c r="V9" i="13"/>
  <c r="V10" i="13" s="1"/>
  <c r="V13" i="13" s="1"/>
  <c r="U9" i="13"/>
  <c r="T9" i="13"/>
  <c r="T10" i="13" s="1"/>
  <c r="T13" i="13" s="1"/>
  <c r="S9" i="13"/>
  <c r="Q7" i="13"/>
  <c r="Q8" i="13" s="1"/>
  <c r="Q13" i="13" s="1"/>
  <c r="P7" i="13"/>
  <c r="P8" i="13" s="1"/>
  <c r="P13" i="13" s="1"/>
  <c r="O7" i="13"/>
  <c r="O8" i="13" s="1"/>
  <c r="O13" i="13" s="1"/>
  <c r="N7" i="13"/>
  <c r="N19" i="13"/>
  <c r="J16" i="11"/>
  <c r="D3" i="13" s="1"/>
  <c r="N3" i="13" s="1"/>
  <c r="X3" i="13" s="1"/>
  <c r="N20" i="13" l="1"/>
  <c r="S16" i="13"/>
  <c r="S18" i="13" s="1"/>
  <c r="S17" i="13"/>
  <c r="U10" i="13"/>
  <c r="U13" i="13" s="1"/>
  <c r="N8" i="13"/>
  <c r="N13" i="13" s="1"/>
  <c r="N6" i="13"/>
  <c r="O5" i="13" s="1"/>
  <c r="S6" i="13"/>
  <c r="T5" i="13" s="1"/>
  <c r="S10" i="13"/>
  <c r="S13" i="13" s="1"/>
  <c r="I18" i="13"/>
  <c r="S24" i="13"/>
  <c r="S25" i="13" s="1"/>
  <c r="S26" i="13" s="1"/>
  <c r="I28" i="13"/>
  <c r="I29" i="13" s="1"/>
  <c r="D24" i="13"/>
  <c r="I24" i="13"/>
  <c r="I19" i="13"/>
  <c r="D18" i="13"/>
  <c r="D19" i="13"/>
  <c r="I3" i="13"/>
  <c r="S3" i="13" s="1"/>
  <c r="AC3" i="13" s="1"/>
  <c r="D20" i="13" l="1"/>
  <c r="I20" i="13"/>
  <c r="S19" i="13"/>
  <c r="S20" i="13" s="1"/>
  <c r="O17" i="13"/>
  <c r="O19" i="13" s="1"/>
  <c r="O16" i="13"/>
  <c r="O18" i="13" s="1"/>
  <c r="T17" i="13"/>
  <c r="T19" i="13" s="1"/>
  <c r="T16" i="13"/>
  <c r="T18" i="13" s="1"/>
  <c r="T6" i="13"/>
  <c r="U5" i="13" s="1"/>
  <c r="O6" i="13"/>
  <c r="P5" i="13" s="1"/>
  <c r="E19" i="13"/>
  <c r="E24" i="13"/>
  <c r="E25" i="13" s="1"/>
  <c r="E26" i="13" s="1"/>
  <c r="E18" i="13"/>
  <c r="F6" i="13"/>
  <c r="G5" i="13" s="1"/>
  <c r="O24" i="13"/>
  <c r="O25" i="13" s="1"/>
  <c r="O26" i="13" s="1"/>
  <c r="T24" i="13"/>
  <c r="T25" i="13" s="1"/>
  <c r="T26" i="13" s="1"/>
  <c r="J24" i="13"/>
  <c r="J28" i="13"/>
  <c r="J29" i="13" s="1"/>
  <c r="N25" i="13"/>
  <c r="N26" i="13" s="1"/>
  <c r="I25" i="13"/>
  <c r="I26" i="13" s="1"/>
  <c r="I30" i="13"/>
  <c r="D25" i="13"/>
  <c r="D26" i="13" s="1"/>
  <c r="J18" i="13"/>
  <c r="J19" i="13"/>
  <c r="K16" i="11"/>
  <c r="E3" i="13" s="1"/>
  <c r="T20" i="13" l="1"/>
  <c r="E20" i="13"/>
  <c r="J20" i="13"/>
  <c r="O20" i="13"/>
  <c r="P17" i="13"/>
  <c r="P19" i="13" s="1"/>
  <c r="P16" i="13"/>
  <c r="P18" i="13" s="1"/>
  <c r="U16" i="13"/>
  <c r="U18" i="13" s="1"/>
  <c r="U17" i="13"/>
  <c r="U19" i="13" s="1"/>
  <c r="G17" i="13"/>
  <c r="G19" i="13" s="1"/>
  <c r="G16" i="13"/>
  <c r="G18" i="13" s="1"/>
  <c r="P6" i="13"/>
  <c r="Q5" i="13" s="1"/>
  <c r="U6" i="13"/>
  <c r="V5" i="13" s="1"/>
  <c r="F18" i="13"/>
  <c r="F19" i="13"/>
  <c r="F24" i="13"/>
  <c r="F25" i="13" s="1"/>
  <c r="F26" i="13" s="1"/>
  <c r="L43" i="13"/>
  <c r="Q43" i="13" s="1"/>
  <c r="U31" i="13" s="1"/>
  <c r="P24" i="13"/>
  <c r="P25" i="13" s="1"/>
  <c r="P26" i="13" s="1"/>
  <c r="U24" i="13"/>
  <c r="U25" i="13" s="1"/>
  <c r="U26" i="13" s="1"/>
  <c r="K24" i="13"/>
  <c r="K28" i="13"/>
  <c r="K29" i="13" s="1"/>
  <c r="J25" i="13"/>
  <c r="J26" i="13" s="1"/>
  <c r="J30" i="13"/>
  <c r="K19" i="13"/>
  <c r="K18" i="13"/>
  <c r="O3" i="13"/>
  <c r="Y3" i="13" s="1"/>
  <c r="J3" i="13"/>
  <c r="T3" i="13" s="1"/>
  <c r="AD3" i="13" s="1"/>
  <c r="L16" i="11"/>
  <c r="F3" i="13" s="1"/>
  <c r="G20" i="13" l="1"/>
  <c r="K20" i="13"/>
  <c r="U20" i="13"/>
  <c r="P20" i="13"/>
  <c r="F20" i="13"/>
  <c r="Q24" i="13"/>
  <c r="Q25" i="13" s="1"/>
  <c r="Q26" i="13" s="1"/>
  <c r="Q17" i="13"/>
  <c r="Q19" i="13" s="1"/>
  <c r="Q16" i="13"/>
  <c r="Q18" i="13" s="1"/>
  <c r="V17" i="13"/>
  <c r="V19" i="13" s="1"/>
  <c r="V16" i="13"/>
  <c r="V18" i="13" s="1"/>
  <c r="E31" i="13"/>
  <c r="E32" i="13" s="1"/>
  <c r="E35" i="13" s="1"/>
  <c r="AD17" i="11" s="1"/>
  <c r="S31" i="13"/>
  <c r="S32" i="13" s="1"/>
  <c r="X31" i="13"/>
  <c r="X32" i="13" s="1"/>
  <c r="AC31" i="13"/>
  <c r="AC32" i="13" s="1"/>
  <c r="N31" i="13"/>
  <c r="N32" i="13" s="1"/>
  <c r="F31" i="13"/>
  <c r="F32" i="13" s="1"/>
  <c r="L31" i="13"/>
  <c r="I31" i="13"/>
  <c r="I32" i="13" s="1"/>
  <c r="J31" i="13"/>
  <c r="J32" i="13" s="1"/>
  <c r="K31" i="13"/>
  <c r="AD31" i="13"/>
  <c r="AD32" i="13" s="1"/>
  <c r="Y31" i="13"/>
  <c r="Y32" i="13" s="1"/>
  <c r="Z31" i="13"/>
  <c r="Z32" i="13" s="1"/>
  <c r="AE31" i="13"/>
  <c r="AE32" i="13" s="1"/>
  <c r="AF31" i="13"/>
  <c r="AF32" i="13" s="1"/>
  <c r="AA31" i="13"/>
  <c r="T31" i="13"/>
  <c r="T32" i="13" s="1"/>
  <c r="O31" i="13"/>
  <c r="O32" i="13" s="1"/>
  <c r="O35" i="13" s="1"/>
  <c r="V6" i="13"/>
  <c r="V31" i="13"/>
  <c r="G31" i="13"/>
  <c r="P31" i="13"/>
  <c r="P32" i="13" s="1"/>
  <c r="Q6" i="13"/>
  <c r="Q31" i="13"/>
  <c r="G24" i="13"/>
  <c r="G25" i="13" s="1"/>
  <c r="G26" i="13" s="1"/>
  <c r="G6" i="13"/>
  <c r="D31" i="13"/>
  <c r="D32" i="13" s="1"/>
  <c r="U32" i="13"/>
  <c r="V24" i="13"/>
  <c r="V25" i="13" s="1"/>
  <c r="V26" i="13" s="1"/>
  <c r="L28" i="13"/>
  <c r="L29" i="13" s="1"/>
  <c r="L24" i="13"/>
  <c r="K25" i="13"/>
  <c r="K26" i="13" s="1"/>
  <c r="K30" i="13"/>
  <c r="L19" i="13"/>
  <c r="L18" i="13"/>
  <c r="P3" i="13"/>
  <c r="Z3" i="13" s="1"/>
  <c r="K3" i="13"/>
  <c r="U3" i="13" s="1"/>
  <c r="AE3" i="13" s="1"/>
  <c r="M16" i="11"/>
  <c r="G3" i="13" s="1"/>
  <c r="Q20" i="13" l="1"/>
  <c r="AD19" i="11"/>
  <c r="L20" i="13"/>
  <c r="G32" i="13"/>
  <c r="G37" i="13" s="1"/>
  <c r="V17" i="11" s="1"/>
  <c r="E37" i="13"/>
  <c r="T17" i="11" s="1"/>
  <c r="P37" i="13"/>
  <c r="U19" i="11" s="1"/>
  <c r="P35" i="13"/>
  <c r="F37" i="13"/>
  <c r="U17" i="11" s="1"/>
  <c r="F35" i="13"/>
  <c r="AC35" i="13"/>
  <c r="AC37" i="13"/>
  <c r="S22" i="11" s="1"/>
  <c r="T37" i="13"/>
  <c r="T20" i="11" s="1"/>
  <c r="T35" i="13"/>
  <c r="X37" i="13"/>
  <c r="S21" i="11" s="1"/>
  <c r="X35" i="13"/>
  <c r="S35" i="13"/>
  <c r="S36" i="13" s="1"/>
  <c r="S37" i="13"/>
  <c r="S20" i="11" s="1"/>
  <c r="I37" i="13"/>
  <c r="S18" i="11" s="1"/>
  <c r="I35" i="13"/>
  <c r="N37" i="13"/>
  <c r="S19" i="11" s="1"/>
  <c r="N35" i="13"/>
  <c r="AF37" i="13"/>
  <c r="AF35" i="13"/>
  <c r="J35" i="13"/>
  <c r="D37" i="13"/>
  <c r="D35" i="13"/>
  <c r="D36" i="13" s="1"/>
  <c r="AE37" i="13"/>
  <c r="U22" i="11" s="1"/>
  <c r="AE35" i="13"/>
  <c r="J37" i="13"/>
  <c r="T18" i="11" s="1"/>
  <c r="Y37" i="13"/>
  <c r="T21" i="11" s="1"/>
  <c r="Y35" i="13"/>
  <c r="O37" i="13"/>
  <c r="T19" i="11" s="1"/>
  <c r="Z37" i="13"/>
  <c r="U21" i="11" s="1"/>
  <c r="Z35" i="13"/>
  <c r="AD35" i="13"/>
  <c r="AD37" i="13"/>
  <c r="T22" i="11" s="1"/>
  <c r="U35" i="13"/>
  <c r="U37" i="13"/>
  <c r="U20" i="11" s="1"/>
  <c r="V20" i="13"/>
  <c r="Q32" i="13"/>
  <c r="V32" i="13"/>
  <c r="AA32" i="13"/>
  <c r="E36" i="13"/>
  <c r="K32" i="13"/>
  <c r="L25" i="13"/>
  <c r="L26" i="13" s="1"/>
  <c r="L30" i="13"/>
  <c r="Q3" i="13"/>
  <c r="AA3" i="13" s="1"/>
  <c r="L3" i="13"/>
  <c r="V3" i="13" s="1"/>
  <c r="AF3" i="13" s="1"/>
  <c r="E38" i="13" l="1"/>
  <c r="G35" i="13"/>
  <c r="G36" i="13" s="1"/>
  <c r="F36" i="13"/>
  <c r="AE17" i="11"/>
  <c r="AS19" i="11"/>
  <c r="S17" i="11"/>
  <c r="AC17" i="11"/>
  <c r="AV22" i="11"/>
  <c r="AT22" i="11"/>
  <c r="AS18" i="11"/>
  <c r="AU19" i="11"/>
  <c r="AE38" i="13"/>
  <c r="AU22" i="11"/>
  <c r="AS21" i="11"/>
  <c r="AT20" i="11"/>
  <c r="AT18" i="11"/>
  <c r="AT19" i="11"/>
  <c r="AC20" i="11"/>
  <c r="AS20" i="11"/>
  <c r="AC22" i="11"/>
  <c r="AS22" i="11"/>
  <c r="AE21" i="11"/>
  <c r="AU21" i="11"/>
  <c r="AD21" i="11"/>
  <c r="AT21" i="11"/>
  <c r="V22" i="11"/>
  <c r="W22" i="11" s="1"/>
  <c r="AW17" i="11"/>
  <c r="AE20" i="11"/>
  <c r="AU20" i="11"/>
  <c r="O38" i="13"/>
  <c r="I36" i="13"/>
  <c r="AC18" i="11"/>
  <c r="AE19" i="11"/>
  <c r="J36" i="13"/>
  <c r="AD18" i="11"/>
  <c r="U36" i="13"/>
  <c r="AC19" i="11"/>
  <c r="Z38" i="13"/>
  <c r="AE36" i="13"/>
  <c r="AE22" i="11"/>
  <c r="X36" i="13"/>
  <c r="AC21" i="11"/>
  <c r="AD36" i="13"/>
  <c r="AD22" i="11"/>
  <c r="Z36" i="13"/>
  <c r="AF36" i="13"/>
  <c r="AF22" i="11"/>
  <c r="P38" i="13"/>
  <c r="T36" i="13"/>
  <c r="AD20" i="11"/>
  <c r="D38" i="13"/>
  <c r="X38" i="13"/>
  <c r="AF38" i="13"/>
  <c r="AF40" i="13" s="1"/>
  <c r="G38" i="13"/>
  <c r="G40" i="13" s="1"/>
  <c r="AA37" i="13"/>
  <c r="V21" i="11" s="1"/>
  <c r="W21" i="11" s="1"/>
  <c r="AA35" i="13"/>
  <c r="K35" i="13"/>
  <c r="AU18" i="11" s="1"/>
  <c r="K37" i="13"/>
  <c r="U18" i="11" s="1"/>
  <c r="S38" i="13"/>
  <c r="N38" i="13"/>
  <c r="V37" i="13"/>
  <c r="V20" i="11" s="1"/>
  <c r="W20" i="11" s="1"/>
  <c r="V35" i="13"/>
  <c r="T38" i="13"/>
  <c r="Q35" i="13"/>
  <c r="AV19" i="11" s="1"/>
  <c r="F38" i="13"/>
  <c r="Y38" i="13"/>
  <c r="AC38" i="13"/>
  <c r="I38" i="13"/>
  <c r="Q37" i="13"/>
  <c r="V19" i="11" s="1"/>
  <c r="W19" i="11" s="1"/>
  <c r="AD38" i="13"/>
  <c r="U38" i="13"/>
  <c r="J38" i="13"/>
  <c r="N36" i="13"/>
  <c r="Y36" i="13"/>
  <c r="O36" i="13"/>
  <c r="P36" i="13"/>
  <c r="L32" i="13"/>
  <c r="AF17" i="11" l="1"/>
  <c r="AG17" i="11" s="1"/>
  <c r="AW22" i="11"/>
  <c r="AW19" i="11"/>
  <c r="AG22" i="11"/>
  <c r="E40" i="13"/>
  <c r="AF21" i="11"/>
  <c r="AG21" i="11" s="1"/>
  <c r="AV21" i="11"/>
  <c r="AW21" i="11" s="1"/>
  <c r="AF20" i="11"/>
  <c r="AG20" i="11" s="1"/>
  <c r="AV20" i="11"/>
  <c r="AW20" i="11" s="1"/>
  <c r="Q36" i="13"/>
  <c r="AF19" i="11"/>
  <c r="AG19" i="11" s="1"/>
  <c r="V36" i="13"/>
  <c r="AD40" i="13"/>
  <c r="K36" i="13"/>
  <c r="AE18" i="11"/>
  <c r="AC40" i="13"/>
  <c r="AM22" i="11" s="1"/>
  <c r="F40" i="13"/>
  <c r="V38" i="13"/>
  <c r="V40" i="13" s="1"/>
  <c r="AE40" i="13"/>
  <c r="Q38" i="13"/>
  <c r="L35" i="13"/>
  <c r="AV18" i="11" s="1"/>
  <c r="AW18" i="11" s="1"/>
  <c r="L37" i="13"/>
  <c r="V18" i="11" s="1"/>
  <c r="W18" i="11" s="1"/>
  <c r="Q26" i="11" s="1"/>
  <c r="K38" i="13"/>
  <c r="D40" i="13"/>
  <c r="AM17" i="11" s="1"/>
  <c r="AA38" i="13"/>
  <c r="W17" i="11"/>
  <c r="AQ26" i="11" l="1"/>
  <c r="S40" i="13"/>
  <c r="AM20" i="11" s="1"/>
  <c r="L36" i="13"/>
  <c r="AF18" i="11"/>
  <c r="AG18" i="11" s="1"/>
  <c r="T40" i="13"/>
  <c r="L38" i="13"/>
  <c r="I40" i="13" s="1"/>
  <c r="AM18" i="11" s="1"/>
  <c r="U40" i="13"/>
  <c r="AA40" i="13"/>
  <c r="Z40" i="13"/>
  <c r="X40" i="13"/>
  <c r="AM21" i="11" s="1"/>
  <c r="Q40" i="13"/>
  <c r="O40" i="13"/>
  <c r="P40" i="13"/>
  <c r="Y40" i="13"/>
  <c r="N40" i="13"/>
  <c r="AM19" i="11" s="1"/>
  <c r="AA36" i="13"/>
  <c r="AK26" i="11" l="1"/>
  <c r="L40" i="13"/>
  <c r="J40" i="13"/>
  <c r="K40" i="13"/>
  <c r="AC36" i="13"/>
  <c r="AA2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H15" authorId="0" shapeId="0" xr:uid="{645D0C41-972E-49C5-BDD8-FA31F76491F5}">
      <text>
        <r>
          <rPr>
            <sz val="10"/>
            <color indexed="81"/>
            <rFont val="Tahoma"/>
            <family val="2"/>
          </rPr>
          <t xml:space="preserve">
Enter net selling prices - prices actually received - for each category of beef animal that will be sold.
It is assumed that forecasted prices for cows, cows with calf at side (open or bred), and bred cows with calf at side are the same whether the cows are being sold or purchased.
Any prices already in the forecasted prices section are NOT prices forecasted by any one skilled in commodity marketing. You should enter the prices you think are most likely to be received or paid.</t>
        </r>
      </text>
    </comment>
    <comment ref="W15" authorId="0" shapeId="0" xr:uid="{43D274A3-A44F-4954-8454-EB5B9C0699AB}">
      <text>
        <r>
          <rPr>
            <sz val="10"/>
            <color indexed="81"/>
            <rFont val="Tahoma"/>
            <family val="2"/>
          </rPr>
          <t xml:space="preserve">
Total = sum of results for four years.
"n/a" = no data was entered for additional buying hay (lbs/cow/year) and/or selling a type of breeding female (cows or pairs or 3-in-1s). This indicates you are not considering a particular strategy.</t>
        </r>
      </text>
    </comment>
    <comment ref="AG15" authorId="0" shapeId="0" xr:uid="{1C7C9397-D03A-4DFA-85D6-C727C0B0F233}">
      <text>
        <r>
          <rPr>
            <sz val="10"/>
            <color indexed="81"/>
            <rFont val="Tahoma"/>
            <family val="2"/>
          </rPr>
          <t xml:space="preserve">
Total = sum of results for four years.
"n/a" = no data was entered for additional buying hay (lbs/cow/year) and/or selling a type of breeding female (cows or pairs or 3-in-1s). This indicates you are not considering a particular strategy.</t>
        </r>
      </text>
    </comment>
    <comment ref="AW15" authorId="0" shapeId="0" xr:uid="{C176B5BC-C821-4B3B-8682-F569B63125C1}">
      <text>
        <r>
          <rPr>
            <sz val="10"/>
            <color indexed="81"/>
            <rFont val="Tahoma"/>
            <family val="2"/>
          </rPr>
          <t xml:space="preserve">
Total = sum of results for four years.
"n/a" = no data was entered for additional buying hay (lbs/cow/year) and/or selling a type of breeding female (cows or pairs or 3-in-1s). This indicates you are not considering a particular strategy.</t>
        </r>
      </text>
    </comment>
    <comment ref="F16" authorId="0" shapeId="0" xr:uid="{0ECCE04F-0526-416D-805D-1EAC69FC5C4B}">
      <text>
        <r>
          <rPr>
            <sz val="10"/>
            <color indexed="81"/>
            <rFont val="Tahoma"/>
            <family val="2"/>
          </rPr>
          <t xml:space="preserve">
This number is the number of breeding females in the herd that were exposed to breeding via bull or A.I. It includes cows and heifers.
It is assumed that any female culled is replaced. Total annual "cow costs" includes the cost of replacements, regardless of whether they are raised or purchased.</t>
        </r>
      </text>
    </comment>
    <comment ref="Q16" authorId="0" shapeId="0" xr:uid="{C5274EBD-4508-4B27-890C-895C3BB99E7B}">
      <text>
        <r>
          <rPr>
            <sz val="10"/>
            <color indexed="81"/>
            <rFont val="Tahoma"/>
            <family val="2"/>
          </rPr>
          <t xml:space="preserve">
These results are based on the </t>
        </r>
        <r>
          <rPr>
            <b/>
            <sz val="10"/>
            <color indexed="81"/>
            <rFont val="Tahoma"/>
            <family val="2"/>
          </rPr>
          <t>Net Income from the Sale of Calves</t>
        </r>
        <r>
          <rPr>
            <sz val="10"/>
            <color indexed="81"/>
            <rFont val="Tahoma"/>
            <family val="2"/>
          </rPr>
          <t xml:space="preserve"> in each year which equals revenues from the sale of calves less typical expenses (annual cow costs) less the costs of buying additional hay (if applicable).
The results </t>
        </r>
        <r>
          <rPr>
            <b/>
            <u/>
            <sz val="10"/>
            <color indexed="81"/>
            <rFont val="Tahoma"/>
            <family val="2"/>
          </rPr>
          <t>do not</t>
        </r>
        <r>
          <rPr>
            <sz val="10"/>
            <color indexed="81"/>
            <rFont val="Tahoma"/>
            <family val="2"/>
          </rPr>
          <t xml:space="preserve"> include any tax liablities nor the replacement of any additional breeding females. Remember that replacement of the ordinary number of cull cows is included in "typical conditions".
You can compare the net cash flows from each of five alternative strategies in any one specific year or across a 4-year period.
All results are based on the information you entered in the Data Input section.</t>
        </r>
      </text>
    </comment>
    <comment ref="AA16" authorId="0" shapeId="0" xr:uid="{72132357-D974-4F75-9BAC-1E462CF68DF2}">
      <text>
        <r>
          <rPr>
            <sz val="10"/>
            <color indexed="81"/>
            <rFont val="Tahoma"/>
            <family val="2"/>
          </rPr>
          <t xml:space="preserve">
All results are based on the information you entered in the Data Input section.
Total Net Cash Flows = 
   Sale of calves 
+ sale of extra-ordinary breeding females (cows, pairs, 3-in-1s)
-  typical expenses (annual cow costs)
- cost of additional hay (if applicable).
These results do not include any tax liablities nor the replacement of any additional breeding females. Remember that replacement of the ordinary number of cull cows is included in "typical conditions".
You can compare the results for each of five alternative strategies in any one specific year or across a 4-year period.</t>
        </r>
      </text>
    </comment>
    <comment ref="AK16" authorId="0" shapeId="0" xr:uid="{42A0C17B-2F64-4A74-A891-687D7946FBD8}">
      <text>
        <r>
          <rPr>
            <sz val="10"/>
            <color indexed="81"/>
            <rFont val="Tahoma"/>
            <family val="2"/>
          </rPr>
          <t xml:space="preserve">
All results are based on the information you entered in the Data Input section.
Value of Cow in the Herd = the sum of the following for each of the four years
   Total Income from the sale of calves
+ sale of additional breeding females (cows, pairs, 3-in-1s), if applicable
- ordinary operating expenses (annual cow costs)
- additional hay purchased, if applicable
/ the number of breeding females in the herd at the beginning of the year
The results do not include any tax liabilities nor the replacement of any additional breeding females. Remember that replacement of the ordinary number of cull cows is included in "typical conditions".
</t>
        </r>
      </text>
    </comment>
    <comment ref="AQ16" authorId="0" shapeId="0" xr:uid="{C2858076-72A7-4FBD-BEBB-715F2B5FB4B8}">
      <text>
        <r>
          <rPr>
            <sz val="10"/>
            <color indexed="81"/>
            <rFont val="Tahoma"/>
            <family val="2"/>
          </rPr>
          <t xml:space="preserve">
All results are based on the information you entered in the Data Input section.
Differences in Total Net Cash Flows =
  Total Net Cash Flows (for each strategy) from the sale of calves and breeding females, if applicable
- Total Net Cash Flows (under typical conditions)
The results </t>
        </r>
        <r>
          <rPr>
            <b/>
            <u/>
            <sz val="10"/>
            <color indexed="81"/>
            <rFont val="Tahoma"/>
            <family val="2"/>
          </rPr>
          <t>do not</t>
        </r>
        <r>
          <rPr>
            <sz val="10"/>
            <color indexed="81"/>
            <rFont val="Tahoma"/>
            <family val="2"/>
          </rPr>
          <t xml:space="preserve"> include any tax liablities nor the replacement of any additional breeding females. Remember that replacement of the ordinary number of cull cows is included in "typical conditions".
You can compare the results from each of five alternative strategies in any one specific year or across a 4-year period.
</t>
        </r>
      </text>
    </comment>
    <comment ref="F17" authorId="0" shapeId="0" xr:uid="{C1BA4E11-15A5-4BE2-9187-97ED0F8DA769}">
      <text>
        <r>
          <rPr>
            <b/>
            <sz val="10"/>
            <color indexed="81"/>
            <rFont val="Tahoma"/>
            <family val="2"/>
          </rPr>
          <t xml:space="preserve">
</t>
        </r>
        <r>
          <rPr>
            <sz val="10"/>
            <color indexed="81"/>
            <rFont val="Tahoma"/>
            <family val="2"/>
          </rPr>
          <t>Enter the percentage of "females in the herd" that will have a calf at weaning.</t>
        </r>
      </text>
    </comment>
    <comment ref="C18" authorId="0" shapeId="0" xr:uid="{37EE04A9-4F13-4FB8-94D7-5BBB44938446}">
      <text>
        <r>
          <rPr>
            <sz val="10"/>
            <color indexed="81"/>
            <rFont val="Tahoma"/>
            <family val="2"/>
          </rPr>
          <t xml:space="preserve">
It is assumed that fifty percent (50%) of the calves weaned will be steers and 50% will be heifers.</t>
        </r>
      </text>
    </comment>
    <comment ref="F19" authorId="0" shapeId="0" xr:uid="{14B061C4-6F3E-4C13-A131-D6876275A2AD}">
      <text>
        <r>
          <rPr>
            <sz val="10"/>
            <color indexed="81"/>
            <rFont val="Tahoma"/>
            <family val="2"/>
          </rPr>
          <t xml:space="preserve">
Enter the average weight - in pounds - of the steer calves at the time of weaning. 
It is assumed that the steers will be sold (even to another enterprise). Thus, the weaning weight will be the net sale weight.
</t>
        </r>
      </text>
    </comment>
    <comment ref="H19" authorId="0" shapeId="0" xr:uid="{74D23FE9-DB58-43D2-A7DF-584C9CC6DE99}">
      <text>
        <r>
          <rPr>
            <sz val="10"/>
            <color indexed="81"/>
            <rFont val="Tahoma"/>
            <family val="2"/>
          </rPr>
          <t xml:space="preserve">
Cows are breeding beef females regardless of age, condition, quality, and being bred or open.
Prices are for only the cow.</t>
        </r>
      </text>
    </comment>
    <comment ref="Q19" authorId="0" shapeId="0" xr:uid="{7A7C9717-A01F-4744-BDE8-A43C38CDA4F1}">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cows</t>
        </r>
        <r>
          <rPr>
            <sz val="10"/>
            <color indexed="81"/>
            <rFont val="Tahoma"/>
            <family val="2"/>
          </rPr>
          <t xml:space="preserve"> you entered for each year in strategy 2.</t>
        </r>
      </text>
    </comment>
    <comment ref="AA19" authorId="0" shapeId="0" xr:uid="{08329435-1FD4-4E0B-A138-B6F2272391BB}">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cows</t>
        </r>
        <r>
          <rPr>
            <sz val="10"/>
            <color indexed="81"/>
            <rFont val="Tahoma"/>
            <family val="2"/>
          </rPr>
          <t xml:space="preserve"> you entered for each year in strategy 2.</t>
        </r>
      </text>
    </comment>
    <comment ref="AK19" authorId="0" shapeId="0" xr:uid="{59F01476-9E82-40B3-8123-682A602E9489}">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cows</t>
        </r>
        <r>
          <rPr>
            <sz val="10"/>
            <color indexed="81"/>
            <rFont val="Tahoma"/>
            <family val="2"/>
          </rPr>
          <t xml:space="preserve"> you entered for each year in strategy 2.</t>
        </r>
      </text>
    </comment>
    <comment ref="AQ19" authorId="0" shapeId="0" xr:uid="{84B90689-72BA-4AEA-B54C-FF8D2DE135AF}">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cows</t>
        </r>
        <r>
          <rPr>
            <sz val="10"/>
            <color indexed="81"/>
            <rFont val="Tahoma"/>
            <family val="2"/>
          </rPr>
          <t xml:space="preserve"> you entered for each year in strategy 2.</t>
        </r>
      </text>
    </comment>
    <comment ref="F20" authorId="0" shapeId="0" xr:uid="{152F8B21-8418-47A9-9DB5-F2FF0C8A1C47}">
      <text>
        <r>
          <rPr>
            <sz val="10"/>
            <color indexed="81"/>
            <rFont val="Tahoma"/>
            <family val="2"/>
          </rPr>
          <t xml:space="preserve">
Enter the average weight - in pounds - of the heifer calves at the time of weaning. This number should be for all heifers, including those that might be retained as replacement heifers.
It is assumed that the heifers will be sold (even to another enterprise). Thus, the weaning weight will be the net sale weight.</t>
        </r>
      </text>
    </comment>
    <comment ref="H20" authorId="0" shapeId="0" xr:uid="{7471F190-1C63-43BC-9151-8CD78AF46BBD}">
      <text>
        <r>
          <rPr>
            <sz val="10"/>
            <color indexed="81"/>
            <rFont val="Tahoma"/>
            <family val="2"/>
          </rPr>
          <t xml:space="preserve">
A Pair is a beef breeding female with a calf at side (nursing). There is no financial account for the female being open or bred.
It is assumed that the cow and calf will be sold or purchased as a single unit for one price.
</t>
        </r>
      </text>
    </comment>
    <comment ref="Q20" authorId="0" shapeId="0" xr:uid="{92D57293-FF4A-4E2E-BC0D-3E8F78EBD303}">
      <text>
        <r>
          <rPr>
            <sz val="10"/>
            <color indexed="81"/>
            <rFont val="Tahoma"/>
            <family val="2"/>
          </rPr>
          <t xml:space="preserve">
Assumes you</t>
        </r>
        <r>
          <rPr>
            <b/>
            <u/>
            <sz val="10"/>
            <color indexed="81"/>
            <rFont val="Tahoma"/>
            <family val="2"/>
          </rPr>
          <t xml:space="preserve"> sell</t>
        </r>
        <r>
          <rPr>
            <sz val="10"/>
            <color indexed="81"/>
            <rFont val="Tahoma"/>
            <family val="2"/>
          </rPr>
          <t xml:space="preserve"> only the number of </t>
        </r>
        <r>
          <rPr>
            <b/>
            <u/>
            <sz val="10"/>
            <color indexed="81"/>
            <rFont val="Tahoma"/>
            <family val="2"/>
          </rPr>
          <t>pairs</t>
        </r>
        <r>
          <rPr>
            <sz val="10"/>
            <color indexed="81"/>
            <rFont val="Tahoma"/>
            <family val="2"/>
          </rPr>
          <t xml:space="preserve"> you entered for each year in strategy 2.</t>
        </r>
      </text>
    </comment>
    <comment ref="AA20" authorId="0" shapeId="0" xr:uid="{F3F42C07-E24D-4E8D-9D22-D31AEB54F245}">
      <text>
        <r>
          <rPr>
            <sz val="10"/>
            <color indexed="81"/>
            <rFont val="Tahoma"/>
            <family val="2"/>
          </rPr>
          <t xml:space="preserve">
Assumes you</t>
        </r>
        <r>
          <rPr>
            <b/>
            <u/>
            <sz val="10"/>
            <color indexed="81"/>
            <rFont val="Tahoma"/>
            <family val="2"/>
          </rPr>
          <t xml:space="preserve"> sell</t>
        </r>
        <r>
          <rPr>
            <sz val="10"/>
            <color indexed="81"/>
            <rFont val="Tahoma"/>
            <family val="2"/>
          </rPr>
          <t xml:space="preserve"> only the number of </t>
        </r>
        <r>
          <rPr>
            <b/>
            <u/>
            <sz val="10"/>
            <color indexed="81"/>
            <rFont val="Tahoma"/>
            <family val="2"/>
          </rPr>
          <t>pairs</t>
        </r>
        <r>
          <rPr>
            <sz val="10"/>
            <color indexed="81"/>
            <rFont val="Tahoma"/>
            <family val="2"/>
          </rPr>
          <t xml:space="preserve"> you entered for each year in strategy 2.</t>
        </r>
      </text>
    </comment>
    <comment ref="AK20" authorId="0" shapeId="0" xr:uid="{DB28862C-18B1-44AD-BDCE-1A6C6184B42F}">
      <text>
        <r>
          <rPr>
            <sz val="10"/>
            <color indexed="81"/>
            <rFont val="Tahoma"/>
            <family val="2"/>
          </rPr>
          <t xml:space="preserve">
Assumes you</t>
        </r>
        <r>
          <rPr>
            <b/>
            <u/>
            <sz val="10"/>
            <color indexed="81"/>
            <rFont val="Tahoma"/>
            <family val="2"/>
          </rPr>
          <t xml:space="preserve"> sell</t>
        </r>
        <r>
          <rPr>
            <sz val="10"/>
            <color indexed="81"/>
            <rFont val="Tahoma"/>
            <family val="2"/>
          </rPr>
          <t xml:space="preserve"> only the number of </t>
        </r>
        <r>
          <rPr>
            <b/>
            <u/>
            <sz val="10"/>
            <color indexed="81"/>
            <rFont val="Tahoma"/>
            <family val="2"/>
          </rPr>
          <t>pairs</t>
        </r>
        <r>
          <rPr>
            <sz val="10"/>
            <color indexed="81"/>
            <rFont val="Tahoma"/>
            <family val="2"/>
          </rPr>
          <t xml:space="preserve"> you entered for each year in strategy 2.</t>
        </r>
      </text>
    </comment>
    <comment ref="AQ20" authorId="0" shapeId="0" xr:uid="{2A625F71-6EDE-4382-8269-B26FC9A26B77}">
      <text>
        <r>
          <rPr>
            <sz val="10"/>
            <color indexed="81"/>
            <rFont val="Tahoma"/>
            <family val="2"/>
          </rPr>
          <t xml:space="preserve">
Assumes you</t>
        </r>
        <r>
          <rPr>
            <b/>
            <u/>
            <sz val="10"/>
            <color indexed="81"/>
            <rFont val="Tahoma"/>
            <family val="2"/>
          </rPr>
          <t xml:space="preserve"> sell</t>
        </r>
        <r>
          <rPr>
            <sz val="10"/>
            <color indexed="81"/>
            <rFont val="Tahoma"/>
            <family val="2"/>
          </rPr>
          <t xml:space="preserve"> only the number of </t>
        </r>
        <r>
          <rPr>
            <b/>
            <u/>
            <sz val="10"/>
            <color indexed="81"/>
            <rFont val="Tahoma"/>
            <family val="2"/>
          </rPr>
          <t>pairs</t>
        </r>
        <r>
          <rPr>
            <sz val="10"/>
            <color indexed="81"/>
            <rFont val="Tahoma"/>
            <family val="2"/>
          </rPr>
          <t xml:space="preserve"> you entered for each year in strategy 2.</t>
        </r>
      </text>
    </comment>
    <comment ref="F21" authorId="0" shapeId="0" xr:uid="{F599A795-A26E-4405-8CD0-7D07B494D5EE}">
      <text>
        <r>
          <rPr>
            <sz val="10"/>
            <color indexed="81"/>
            <rFont val="Tahoma"/>
            <family val="2"/>
          </rPr>
          <t xml:space="preserve">
Annual cow costs are the total costs to own a cow for one year. These costs include all variable or operating costs (e.g., feed, verterinary, trucking, pasture, interest, breeding costs, etc.) and all fixed costs associated with the cow-calf enterprise.
It is assumed that all non-hay costs are held constant over the four years.
Another Decision Tool is available at the ABM web site to help calculate total cow costs.</t>
        </r>
      </text>
    </comment>
    <comment ref="H21" authorId="0" shapeId="0" xr:uid="{44A31454-07E9-4762-A160-7CF52ACF1464}">
      <text>
        <r>
          <rPr>
            <sz val="10"/>
            <color indexed="81"/>
            <rFont val="Tahoma"/>
            <family val="2"/>
          </rPr>
          <t xml:space="preserve">
"3-in-1" means three production components are included in one animal: the cow, a calf at side (nursing), and the cow is confirmed pregnant.</t>
        </r>
      </text>
    </comment>
    <comment ref="Q21" authorId="0" shapeId="0" xr:uid="{90E903FE-1EE8-414E-B3BC-7C69BC0A1EBF}">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3-in1s</t>
        </r>
        <r>
          <rPr>
            <sz val="10"/>
            <color indexed="81"/>
            <rFont val="Tahoma"/>
            <family val="2"/>
          </rPr>
          <t xml:space="preserve"> you entered for each year in strategy 2.</t>
        </r>
      </text>
    </comment>
    <comment ref="AA21" authorId="0" shapeId="0" xr:uid="{5C4FB7F3-B1F4-4462-A0AD-7F37DD6F2C1B}">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3-in1s</t>
        </r>
        <r>
          <rPr>
            <sz val="10"/>
            <color indexed="81"/>
            <rFont val="Tahoma"/>
            <family val="2"/>
          </rPr>
          <t xml:space="preserve"> you entered for each year in strategy 2.</t>
        </r>
      </text>
    </comment>
    <comment ref="AK21" authorId="0" shapeId="0" xr:uid="{6F67AA9B-3E17-49C9-84BF-C4CECF38A5A4}">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3-in1s</t>
        </r>
        <r>
          <rPr>
            <sz val="10"/>
            <color indexed="81"/>
            <rFont val="Tahoma"/>
            <family val="2"/>
          </rPr>
          <t xml:space="preserve"> you entered for each year in strategy 2.</t>
        </r>
      </text>
    </comment>
    <comment ref="AQ21" authorId="0" shapeId="0" xr:uid="{ECE11733-BBA4-4111-9586-27C57F4EDBFE}">
      <text>
        <r>
          <rPr>
            <sz val="10"/>
            <color indexed="81"/>
            <rFont val="Tahoma"/>
            <family val="2"/>
          </rPr>
          <t xml:space="preserve">
Assumes you </t>
        </r>
        <r>
          <rPr>
            <b/>
            <u/>
            <sz val="10"/>
            <color indexed="81"/>
            <rFont val="Tahoma"/>
            <family val="2"/>
          </rPr>
          <t>sell</t>
        </r>
        <r>
          <rPr>
            <sz val="10"/>
            <color indexed="81"/>
            <rFont val="Tahoma"/>
            <family val="2"/>
          </rPr>
          <t xml:space="preserve"> only the number of </t>
        </r>
        <r>
          <rPr>
            <b/>
            <u/>
            <sz val="10"/>
            <color indexed="81"/>
            <rFont val="Tahoma"/>
            <family val="2"/>
          </rPr>
          <t>3-in1s</t>
        </r>
        <r>
          <rPr>
            <sz val="10"/>
            <color indexed="81"/>
            <rFont val="Tahoma"/>
            <family val="2"/>
          </rPr>
          <t xml:space="preserve"> you entered for each year in strategy 2.</t>
        </r>
      </text>
    </comment>
    <comment ref="H22" authorId="0" shapeId="0" xr:uid="{42702F74-C59B-4E3D-932E-7DC613B4124D}">
      <text>
        <r>
          <rPr>
            <sz val="10"/>
            <color indexed="81"/>
            <rFont val="Tahoma"/>
            <family val="2"/>
          </rPr>
          <t xml:space="preserve">
Hay is considered to be hay, grain, other feed, or combination ration. 
In those cases where a producer may chose to feed something other than hay or a very low quality feed, the cost of the ration will need to be computed or adjusted to a dollars per ton basis.
The price should include any applicable delivery costs.
If a producer is using "his own hay", enter a fair market value for the hay - what it could be sold for on the current open market.</t>
        </r>
      </text>
    </comment>
    <comment ref="Q22" authorId="0" shapeId="0" xr:uid="{B93CC2A4-33EA-4A66-8B42-21BCDDD9460B}">
      <text>
        <r>
          <rPr>
            <sz val="10"/>
            <color indexed="81"/>
            <rFont val="Tahoma"/>
            <family val="2"/>
          </rPr>
          <t xml:space="preserve">
Assumes you sell a the number of cows, pairs, and 3-in-1s you indicated.</t>
        </r>
      </text>
    </comment>
    <comment ref="AA22" authorId="0" shapeId="0" xr:uid="{85270B9D-7E8E-43AB-ABA4-1252BF584372}">
      <text>
        <r>
          <rPr>
            <sz val="10"/>
            <color indexed="81"/>
            <rFont val="Tahoma"/>
            <family val="2"/>
          </rPr>
          <t xml:space="preserve">
Assumes you sell a the number of cows, pairs, and 3-in-1s you indicated.</t>
        </r>
      </text>
    </comment>
    <comment ref="AK22" authorId="0" shapeId="0" xr:uid="{10B3D761-69EB-4B1B-8A02-D3A28AC7901F}">
      <text>
        <r>
          <rPr>
            <sz val="10"/>
            <color indexed="81"/>
            <rFont val="Tahoma"/>
            <family val="2"/>
          </rPr>
          <t xml:space="preserve">
Assumes you sell a the number of cows, pairs, and 3-in-1s you indicated.</t>
        </r>
      </text>
    </comment>
    <comment ref="AQ22" authorId="0" shapeId="0" xr:uid="{924E1666-E697-4D44-B879-871AEDB9FE4B}">
      <text>
        <r>
          <rPr>
            <sz val="10"/>
            <color indexed="81"/>
            <rFont val="Tahoma"/>
            <family val="2"/>
          </rPr>
          <t xml:space="preserve">
Assumes you sell a the number of cows, pairs, and 3-in-1s you indicated.</t>
        </r>
      </text>
    </comment>
    <comment ref="F23" authorId="0" shapeId="0" xr:uid="{F84155EA-35C0-4E64-A948-A6482972F60A}">
      <text>
        <r>
          <rPr>
            <sz val="10"/>
            <color indexed="81"/>
            <rFont val="Tahoma"/>
            <family val="2"/>
          </rPr>
          <t xml:space="preserve">
</t>
        </r>
        <r>
          <rPr>
            <sz val="11"/>
            <color indexed="81"/>
            <rFont val="Tahoma"/>
            <family val="2"/>
          </rPr>
          <t>Hay is assumed to include all supplemental feed - for example, hay, grain, other, and/or combination of these supplemental feed types. Salt and mineral are not included as supplemental feed.
Enter the total pounds of "hay" or total ration per year per cow that are typically fed to the herd. This is in a typical year and not a year in which extra hay is needed.
This number is the quantity of hay fed and not the amount of hay actually consumed by each cow. Any lost or wasted hay should be accounted for.
The cost of hay is included in "annual cow costs". It is used to estimate total hay costs and non-hay costs.
Example: 
     A producer typically feeds 30 pounds per cow per day for five months (December - April) = 30 lbs/day/cow x 150 days = 4,500 lbs per cow per year.</t>
        </r>
      </text>
    </comment>
    <comment ref="Q25" authorId="0" shapeId="0" xr:uid="{08314593-47DC-4722-9535-F0A3B11B92B0}">
      <text>
        <r>
          <rPr>
            <sz val="10"/>
            <color indexed="81"/>
            <rFont val="Tahoma"/>
            <family val="2"/>
          </rPr>
          <t xml:space="preserve">
The results are based on the information you entered, including forecasted prices and the pattern of possible sales of breeding females.
The best strategy is based on the total net cash flows calculated for each strategy. 
REMEMBER: total net cash flows are before any income taxes, self-employment taxes, and taxes on capital gains. You shold seek counsel from your tax preparer before making any financial decisions.</t>
        </r>
      </text>
    </comment>
    <comment ref="AA25" authorId="0" shapeId="0" xr:uid="{65D4057B-1EE4-4998-B8C6-8A44906C1121}">
      <text>
        <r>
          <rPr>
            <sz val="10"/>
            <color indexed="81"/>
            <rFont val="Tahoma"/>
            <family val="2"/>
          </rPr>
          <t xml:space="preserve">
The results are based on the information you entered, including forecasted prices and the pattern of possible sales of breeding females.
The best strategy is based on the total net cash flows calculated for each strategy. 
REMEMBER: total net cash flows are before any income taxes, self-employment taxes, and taxes on capital gains. You shold seek counsel from your tax preparer before making any financial decisions.</t>
        </r>
      </text>
    </comment>
    <comment ref="AQ25" authorId="0" shapeId="0" xr:uid="{D120B084-A898-4E58-9765-DC8F5EFA3D54}">
      <text>
        <r>
          <rPr>
            <sz val="10"/>
            <color indexed="81"/>
            <rFont val="Tahoma"/>
            <family val="2"/>
          </rPr>
          <t xml:space="preserve">
The results are based on the information you entered, including forecasted prices and the pattern of possible sales of breeding females.
The best strategy is based on the total net cash flows calculated for each strategy. 
REMEMBER: total net cash flows are before any income taxes, self-employment taxes, and taxes on capital gains. You shold seek counsel from your tax preparer before making any financial decisions.</t>
        </r>
      </text>
    </comment>
    <comment ref="C28" authorId="0" shapeId="0" xr:uid="{8DF39137-EF8F-4000-9666-6571976224F0}">
      <text>
        <r>
          <rPr>
            <sz val="11"/>
            <color indexed="81"/>
            <rFont val="Tahoma"/>
            <family val="2"/>
          </rPr>
          <t xml:space="preserve">
Additional hay is a substitute for grazing. It does not include the hay typically fed.
It is assumed that if you buy hay, you will not be selling breeding females.
Enter the quantity of additional hay fed per breeding female in the herd. One method for calculating additional hay is to determine the number of extra days (time beyond that when hay is typically fed. Multiply this number by the quantity (pounds) of additional hay per cow.
Example: 
     A producer typically feeds 30 pounds per cow per day for five months (December - April) = 30 lbs x 150 days = 4,500 lbs per cow per year.
     Due to drought conditions, additional hay will be fed for an additional six months (June - November) at a rate of 25 pounds per cow per day = 20 lbs x 180 days = 3,600 lbs/cow.</t>
        </r>
      </text>
    </comment>
    <comment ref="C31" authorId="0" shapeId="0" xr:uid="{FDED690D-2124-4650-9ABB-DEE87A137924}">
      <text>
        <r>
          <rPr>
            <sz val="10"/>
            <color indexed="81"/>
            <rFont val="Tahoma"/>
            <family val="2"/>
          </rPr>
          <t xml:space="preserve">
It is assumed that if you sell breeding females, you will not buy hay.
Enter the number of cows (head) that will be sold for each type in each year. If you won't or are not considering selling a specific type of breeding female, enter 0 in that cell.
Remember the number of breeding females you enter are in addition to the number of cull cows you normally sell.
Example = if you want to sell 10 cows (open or not certified bred), 15 pairs (with calf at side but unknown pregnancy) and 5 3-in1s (bred cow with calf at side) in 2026, you should enter 10, 15, and 10 in the 2026 column. </t>
        </r>
        <r>
          <rPr>
            <sz val="11"/>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Tranel,Jeffrey</author>
    <author>Jeff Tranel</author>
  </authors>
  <commentList>
    <comment ref="C15" authorId="0" shapeId="0" xr:uid="{4EC558D0-4396-47D0-9E01-4F8E0AAB5EAD}">
      <text>
        <r>
          <rPr>
            <sz val="10"/>
            <color indexed="81"/>
            <rFont val="Tahoma"/>
            <family val="2"/>
          </rPr>
          <t xml:space="preserve">
The number of calves = (number of cows in previous year - calves sold as part of a pair - calves sold as a part of 3-in-1) x 0.5. 
The "0.5" assumes that half the calves are steers and half are heifers.
The number of steers is rounded down.</t>
        </r>
      </text>
    </comment>
    <comment ref="C26" authorId="0" shapeId="0" xr:uid="{50CC7C02-3FE1-4763-9E39-046423204C98}">
      <text>
        <r>
          <rPr>
            <sz val="10"/>
            <color indexed="81"/>
            <rFont val="Tahoma"/>
            <family val="2"/>
          </rPr>
          <t xml:space="preserve">
The cost of hay fed in a typical year is included in "annual cow costs".</t>
        </r>
      </text>
    </comment>
    <comment ref="C40" authorId="1" shapeId="0" xr:uid="{51C335BB-87D1-4EC3-8DF7-E392E926DFDF}">
      <text>
        <r>
          <rPr>
            <sz val="11"/>
            <color indexed="81"/>
            <rFont val="Tahoma"/>
            <family val="2"/>
          </rPr>
          <t xml:space="preserve">
The current value of a cow is what she could be sold for today plus future profits.</t>
        </r>
        <r>
          <rPr>
            <sz val="10"/>
            <color indexed="81"/>
            <rFont val="Tahoma"/>
            <family val="2"/>
          </rPr>
          <t xml:space="preserve">
</t>
        </r>
        <r>
          <rPr>
            <b/>
            <sz val="9"/>
            <color indexed="81"/>
            <rFont val="Tahoma"/>
            <family val="2"/>
          </rPr>
          <t xml:space="preserve">
</t>
        </r>
      </text>
    </comment>
  </commentList>
</comments>
</file>

<file path=xl/sharedStrings.xml><?xml version="1.0" encoding="utf-8"?>
<sst xmlns="http://schemas.openxmlformats.org/spreadsheetml/2006/main" count="115" uniqueCount="77">
  <si>
    <t>What is the current year?</t>
  </si>
  <si>
    <t>Steers (lbs per head)</t>
  </si>
  <si>
    <t>Heifers (lbs per head)</t>
  </si>
  <si>
    <t>Non-Hay Costs</t>
  </si>
  <si>
    <t>Average Weaning Weights:</t>
  </si>
  <si>
    <t>DATA INPUT</t>
  </si>
  <si>
    <t>Annual "cow costs"?</t>
  </si>
  <si>
    <t>Number of females in herd?</t>
  </si>
  <si>
    <t>Total Expenses</t>
  </si>
  <si>
    <t>Net Cash Flows, Excludes Taxes</t>
  </si>
  <si>
    <t>Buy Hay</t>
  </si>
  <si>
    <t>Percent Weaned Calf Crop?</t>
  </si>
  <si>
    <t>ALTENATIVE STRATEGIES</t>
  </si>
  <si>
    <t>Sell Pairs</t>
  </si>
  <si>
    <t>April 2026</t>
  </si>
  <si>
    <t>RESULTS</t>
  </si>
  <si>
    <t>Sell Cows</t>
  </si>
  <si>
    <t>Forecasted Prices</t>
  </si>
  <si>
    <t xml:space="preserve">Steer Calves ($/lb)  </t>
  </si>
  <si>
    <t xml:space="preserve">Heifer Calves ($/lb)  </t>
  </si>
  <si>
    <t xml:space="preserve">Cows ($/cow)  </t>
  </si>
  <si>
    <t xml:space="preserve">Pairs ($/cow+calf)  </t>
  </si>
  <si>
    <t xml:space="preserve">Hay ($/ton)  </t>
  </si>
  <si>
    <t xml:space="preserve">Cows  </t>
  </si>
  <si>
    <t xml:space="preserve">Pairs  </t>
  </si>
  <si>
    <t>Sale of Calves</t>
  </si>
  <si>
    <t>Sale of Cows - Number</t>
  </si>
  <si>
    <t xml:space="preserve"> - Income</t>
  </si>
  <si>
    <t>Sale of Pairs - Number</t>
  </si>
  <si>
    <t>Cash Out-Flows</t>
  </si>
  <si>
    <t>Hay Fed, Typical Year</t>
  </si>
  <si>
    <t>Costs</t>
  </si>
  <si>
    <t>Quantity (lbs)</t>
  </si>
  <si>
    <t>Quantity (tons)</t>
  </si>
  <si>
    <t>Hay Fed, Additional</t>
  </si>
  <si>
    <t>Per Cow</t>
  </si>
  <si>
    <t>In Year 1 =&gt;</t>
  </si>
  <si>
    <t>Total Annual Cow Costs</t>
  </si>
  <si>
    <t>Portion of Total Cows Costs that Is Hay</t>
  </si>
  <si>
    <t>Portion of Cows Cows that is Non-Hay</t>
  </si>
  <si>
    <t>Typical Conditions</t>
  </si>
  <si>
    <t>Value of Cow Kept in Herd</t>
  </si>
  <si>
    <t>TOTAL</t>
  </si>
  <si>
    <t>Steers Weaned (head)</t>
  </si>
  <si>
    <t>Heifers Weaned (head)</t>
  </si>
  <si>
    <t>Income from Steers ($)</t>
  </si>
  <si>
    <t>Income from Heifers ($)</t>
  </si>
  <si>
    <t>In a typical year, how much hay is fed</t>
  </si>
  <si>
    <t>to each cow? (lbs/cow/year)</t>
  </si>
  <si>
    <t xml:space="preserve">3 in 1   </t>
  </si>
  <si>
    <t>Agricultural and Business Management Economists</t>
  </si>
  <si>
    <t>Colorado State University Extension</t>
  </si>
  <si>
    <t>"3-in-1" Cows</t>
  </si>
  <si>
    <t>Sale of 3-in-1 Cows - Number</t>
  </si>
  <si>
    <t xml:space="preserve">  - Income</t>
  </si>
  <si>
    <t>Sell 3-in-1 Cows</t>
  </si>
  <si>
    <t>Beginning Number of Cows</t>
  </si>
  <si>
    <t>Sell Combination</t>
  </si>
  <si>
    <t>Sell Combination of Types</t>
  </si>
  <si>
    <t>Authors:    Jeffrey E. Tranel &amp; Jenny A. Beiermann</t>
  </si>
  <si>
    <t>Total Net Cash Flows</t>
  </si>
  <si>
    <t>Your Best Strategy is to</t>
  </si>
  <si>
    <t>Ending Number of Cows</t>
  </si>
  <si>
    <t>Capital Sales, Total</t>
  </si>
  <si>
    <t>Calf Sales, Total</t>
  </si>
  <si>
    <t>Net Income from Sale of Calves</t>
  </si>
  <si>
    <t>Value of Cow in the Herd</t>
  </si>
  <si>
    <t>Consult with your lender and tax preparer 
before making any final decisions.</t>
  </si>
  <si>
    <t>Consult with your lender and tax preparer before making any final decisions.</t>
  </si>
  <si>
    <t>Total, including breeding female sales</t>
  </si>
  <si>
    <t>Total, excluding breeding female sales</t>
  </si>
  <si>
    <t>Differences in Total Net Cash Flows</t>
  </si>
  <si>
    <t>Your Best Strategy for the 4-Year Period - based on the data you entered - is to</t>
  </si>
  <si>
    <t>Enter the amount of additional hay (supplemental feed) you would need to buy in order to not sell any cows (lbs/cow).</t>
  </si>
  <si>
    <t xml:space="preserve">Enter the number of each type of breeding female (cow, pair, and 3-in-1) your might sell each year. </t>
  </si>
  <si>
    <t>This ABM Decision Tool is designed to help beef cow owners make decisions during times when either additional supplemental hay must be purchased or cows sold. It is for educational purposes only.  Colorado State University is an equal access and equal opportunity university. This Decision Tool and other resources are available at https://ABM.extension.colostate.edu.</t>
  </si>
  <si>
    <r>
      <t>Buy Hay or Sell Cows?</t>
    </r>
    <r>
      <rPr>
        <b/>
        <sz val="11"/>
        <color rgb="FF008000"/>
        <rFont val="Arial Rounded MT Bold"/>
        <family val="2"/>
      </rPr>
      <t xml:space="preserve"> (v4)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</si>
</sst>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_);[Red]\(0\)"/>
  </numFmts>
  <fonts count="28" x14ac:knownFonts="1">
    <font>
      <sz val="11"/>
      <color theme="1"/>
      <name val="Calibri"/>
      <family val="2"/>
      <scheme val="minor"/>
    </font>
    <font>
      <sz val="11"/>
      <color theme="1"/>
      <name val="Calibri"/>
      <family val="2"/>
      <scheme val="minor"/>
    </font>
    <font>
      <sz val="10"/>
      <color indexed="81"/>
      <name val="Tahoma"/>
      <family val="2"/>
    </font>
    <font>
      <sz val="10"/>
      <color theme="1"/>
      <name val="Calibri"/>
      <family val="2"/>
      <scheme val="minor"/>
    </font>
    <font>
      <sz val="10"/>
      <color rgb="FF0000FF"/>
      <name val="Calibri"/>
      <family val="2"/>
      <scheme val="minor"/>
    </font>
    <font>
      <b/>
      <sz val="10"/>
      <color theme="1"/>
      <name val="Calibri"/>
      <family val="2"/>
      <scheme val="minor"/>
    </font>
    <font>
      <i/>
      <sz val="11"/>
      <name val="Calibri"/>
      <family val="2"/>
      <scheme val="minor"/>
    </font>
    <font>
      <b/>
      <sz val="10"/>
      <color rgb="FF0000FF"/>
      <name val="Calibri"/>
      <family val="2"/>
      <scheme val="minor"/>
    </font>
    <font>
      <b/>
      <sz val="10"/>
      <color theme="0"/>
      <name val="Calibri"/>
      <family val="2"/>
      <scheme val="minor"/>
    </font>
    <font>
      <b/>
      <sz val="11"/>
      <color theme="0"/>
      <name val="Calibri"/>
      <family val="2"/>
      <scheme val="minor"/>
    </font>
    <font>
      <i/>
      <sz val="10"/>
      <color theme="1"/>
      <name val="Calibri"/>
      <family val="2"/>
      <scheme val="minor"/>
    </font>
    <font>
      <b/>
      <sz val="11"/>
      <color theme="1"/>
      <name val="Calibri"/>
      <family val="2"/>
      <scheme val="minor"/>
    </font>
    <font>
      <i/>
      <sz val="10"/>
      <color rgb="FF7030A0"/>
      <name val="Calibri"/>
      <family val="2"/>
      <scheme val="minor"/>
    </font>
    <font>
      <i/>
      <sz val="11"/>
      <color theme="1"/>
      <name val="Calibri"/>
      <family val="2"/>
      <scheme val="minor"/>
    </font>
    <font>
      <b/>
      <sz val="10"/>
      <color indexed="81"/>
      <name val="Tahoma"/>
      <family val="2"/>
    </font>
    <font>
      <b/>
      <i/>
      <sz val="10"/>
      <name val="Calibri"/>
      <family val="2"/>
      <scheme val="minor"/>
    </font>
    <font>
      <b/>
      <sz val="10"/>
      <color rgb="FFFFFF00"/>
      <name val="Calibri"/>
      <family val="2"/>
      <scheme val="minor"/>
    </font>
    <font>
      <b/>
      <sz val="9"/>
      <color indexed="81"/>
      <name val="Tahoma"/>
      <family val="2"/>
    </font>
    <font>
      <b/>
      <i/>
      <sz val="10"/>
      <color theme="1"/>
      <name val="Calibri"/>
      <family val="2"/>
      <scheme val="minor"/>
    </font>
    <font>
      <b/>
      <i/>
      <sz val="14"/>
      <color theme="1"/>
      <name val="Calibri"/>
      <family val="2"/>
      <scheme val="minor"/>
    </font>
    <font>
      <b/>
      <sz val="16"/>
      <color rgb="FF008000"/>
      <name val="Arial Rounded MT Bold"/>
      <family val="2"/>
    </font>
    <font>
      <sz val="11"/>
      <color indexed="81"/>
      <name val="Tahoma"/>
      <family val="2"/>
    </font>
    <font>
      <u/>
      <sz val="11"/>
      <color theme="1"/>
      <name val="Calibri"/>
      <family val="2"/>
      <scheme val="minor"/>
    </font>
    <font>
      <b/>
      <u/>
      <sz val="10"/>
      <color indexed="81"/>
      <name val="Tahoma"/>
      <family val="2"/>
    </font>
    <font>
      <b/>
      <i/>
      <sz val="11"/>
      <color rgb="FFFF0000"/>
      <name val="Calibri"/>
      <family val="2"/>
      <scheme val="minor"/>
    </font>
    <font>
      <b/>
      <i/>
      <sz val="11"/>
      <color rgb="FF0000FF"/>
      <name val="Calibri"/>
      <family val="2"/>
      <scheme val="minor"/>
    </font>
    <font>
      <b/>
      <sz val="11"/>
      <name val="Calibri"/>
      <family val="2"/>
      <scheme val="minor"/>
    </font>
    <font>
      <b/>
      <sz val="11"/>
      <color rgb="FF008000"/>
      <name val="Arial Rounded MT Bold"/>
      <family val="2"/>
    </font>
  </fonts>
  <fills count="20">
    <fill>
      <patternFill patternType="none"/>
    </fill>
    <fill>
      <patternFill patternType="gray125"/>
    </fill>
    <fill>
      <patternFill patternType="solid">
        <fgColor theme="9" tint="0.79998168889431442"/>
        <bgColor indexed="64"/>
      </patternFill>
    </fill>
    <fill>
      <patternFill patternType="solid">
        <fgColor theme="9" tint="-0.499984740745262"/>
        <bgColor indexed="64"/>
      </patternFill>
    </fill>
    <fill>
      <patternFill patternType="solid">
        <fgColor rgb="FFFFFFCC"/>
        <bgColor indexed="64"/>
      </patternFill>
    </fill>
    <fill>
      <patternFill patternType="solid">
        <fgColor rgb="FF0080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64">
    <xf numFmtId="0" fontId="0" fillId="0" borderId="0" xfId="0"/>
    <xf numFmtId="0" fontId="0" fillId="0" borderId="0" xfId="0" applyAlignment="1" applyProtection="1">
      <alignment vertical="center"/>
      <protection hidden="1"/>
    </xf>
    <xf numFmtId="0" fontId="0" fillId="2" borderId="5" xfId="0" applyFill="1" applyBorder="1" applyAlignment="1" applyProtection="1">
      <alignment vertical="center"/>
      <protection hidden="1"/>
    </xf>
    <xf numFmtId="0" fontId="0" fillId="2" borderId="7" xfId="0" applyFill="1" applyBorder="1" applyAlignment="1" applyProtection="1">
      <alignmen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indent="2"/>
      <protection hidden="1"/>
    </xf>
    <xf numFmtId="0" fontId="3" fillId="2" borderId="0" xfId="0" applyFont="1" applyFill="1" applyAlignment="1" applyProtection="1">
      <alignment vertical="center"/>
      <protection hidden="1"/>
    </xf>
    <xf numFmtId="0" fontId="3"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0" fillId="2" borderId="2" xfId="0" applyFill="1" applyBorder="1" applyAlignment="1" applyProtection="1">
      <alignment vertical="center"/>
      <protection hidden="1"/>
    </xf>
    <xf numFmtId="0" fontId="12" fillId="2" borderId="3" xfId="0" applyFont="1" applyFill="1" applyBorder="1" applyAlignment="1" applyProtection="1">
      <alignment vertical="top" wrapText="1"/>
      <protection hidden="1"/>
    </xf>
    <xf numFmtId="0" fontId="0" fillId="2" borderId="4" xfId="0" applyFill="1" applyBorder="1" applyAlignment="1" applyProtection="1">
      <alignment vertical="center"/>
      <protection hidden="1"/>
    </xf>
    <xf numFmtId="0" fontId="0" fillId="2" borderId="0" xfId="0" applyFill="1" applyAlignment="1" applyProtection="1">
      <alignment vertical="center"/>
      <protection hidden="1"/>
    </xf>
    <xf numFmtId="6" fontId="7" fillId="2" borderId="6" xfId="0" applyNumberFormat="1" applyFont="1" applyFill="1" applyBorder="1" applyAlignment="1" applyProtection="1">
      <alignment horizontal="center" vertical="center"/>
      <protection hidden="1"/>
    </xf>
    <xf numFmtId="0" fontId="0" fillId="2" borderId="6" xfId="0" applyFill="1" applyBorder="1" applyAlignment="1" applyProtection="1">
      <alignment vertical="center"/>
      <protection hidden="1"/>
    </xf>
    <xf numFmtId="0" fontId="0" fillId="2" borderId="8" xfId="0" applyFill="1" applyBorder="1" applyAlignment="1" applyProtection="1">
      <alignment vertical="center"/>
      <protection hidden="1"/>
    </xf>
    <xf numFmtId="0" fontId="0" fillId="2" borderId="9" xfId="0" applyFill="1" applyBorder="1" applyAlignment="1" applyProtection="1">
      <alignment vertical="center"/>
      <protection hidden="1"/>
    </xf>
    <xf numFmtId="38" fontId="4" fillId="2" borderId="0" xfId="0" applyNumberFormat="1" applyFont="1" applyFill="1" applyAlignment="1" applyProtection="1">
      <alignment horizontal="center" vertical="center"/>
      <protection locked="0" hidden="1"/>
    </xf>
    <xf numFmtId="6" fontId="4" fillId="2" borderId="0" xfId="0" applyNumberFormat="1" applyFont="1" applyFill="1" applyAlignment="1" applyProtection="1">
      <alignment horizontal="center" vertical="center"/>
      <protection locked="0" hidden="1"/>
    </xf>
    <xf numFmtId="0" fontId="3" fillId="2" borderId="0" xfId="0" applyFont="1" applyFill="1" applyAlignment="1" applyProtection="1">
      <alignment horizontal="left" vertical="center" indent="1"/>
      <protection hidden="1"/>
    </xf>
    <xf numFmtId="0" fontId="3" fillId="2" borderId="0" xfId="0" applyFont="1" applyFill="1" applyAlignment="1" applyProtection="1">
      <alignment vertical="center" wrapText="1"/>
      <protection hidden="1"/>
    </xf>
    <xf numFmtId="164" fontId="15" fillId="2" borderId="0" xfId="0" applyNumberFormat="1" applyFont="1" applyFill="1" applyAlignment="1" applyProtection="1">
      <alignment horizontal="center" vertical="center"/>
      <protection hidden="1"/>
    </xf>
    <xf numFmtId="164" fontId="15" fillId="2" borderId="10"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164" fontId="5" fillId="9" borderId="0" xfId="0" applyNumberFormat="1" applyFont="1" applyFill="1" applyAlignment="1" applyProtection="1">
      <alignment horizontal="center" vertical="center"/>
      <protection hidden="1"/>
    </xf>
    <xf numFmtId="164" fontId="5" fillId="11" borderId="0" xfId="0" applyNumberFormat="1" applyFont="1" applyFill="1" applyAlignment="1" applyProtection="1">
      <alignment horizontal="center" vertical="center"/>
      <protection hidden="1"/>
    </xf>
    <xf numFmtId="164" fontId="5" fillId="0" borderId="0" xfId="0" applyNumberFormat="1" applyFont="1" applyAlignment="1" applyProtection="1">
      <alignment horizontal="center" vertical="center"/>
      <protection hidden="1"/>
    </xf>
    <xf numFmtId="164" fontId="5" fillId="10" borderId="0" xfId="0" applyNumberFormat="1" applyFont="1" applyFill="1" applyAlignment="1" applyProtection="1">
      <alignment horizontal="center" vertical="center"/>
      <protection hidden="1"/>
    </xf>
    <xf numFmtId="0" fontId="3" fillId="0" borderId="0" xfId="0" applyFont="1" applyAlignment="1" applyProtection="1">
      <alignment horizontal="left" vertical="center" indent="2"/>
      <protection hidden="1"/>
    </xf>
    <xf numFmtId="0" fontId="3" fillId="0" borderId="0" xfId="0" applyFont="1" applyAlignment="1">
      <alignment vertical="center"/>
    </xf>
    <xf numFmtId="0" fontId="3" fillId="0" borderId="2" xfId="0" applyFont="1" applyBorder="1" applyAlignment="1" applyProtection="1">
      <alignment vertical="center"/>
      <protection hidden="1"/>
    </xf>
    <xf numFmtId="0" fontId="3" fillId="0" borderId="15" xfId="0" applyFont="1" applyBorder="1" applyAlignment="1" applyProtection="1">
      <alignment vertical="center"/>
      <protection hidden="1"/>
    </xf>
    <xf numFmtId="164" fontId="5" fillId="0" borderId="15" xfId="0" applyNumberFormat="1" applyFont="1" applyBorder="1" applyAlignment="1" applyProtection="1">
      <alignment vertical="center"/>
      <protection hidden="1"/>
    </xf>
    <xf numFmtId="164" fontId="5" fillId="0" borderId="3" xfId="0" applyNumberFormat="1" applyFont="1" applyBorder="1" applyAlignment="1" applyProtection="1">
      <alignment vertical="center"/>
      <protection hidden="1"/>
    </xf>
    <xf numFmtId="0" fontId="3" fillId="0" borderId="4" xfId="0" applyFont="1" applyBorder="1" applyAlignment="1" applyProtection="1">
      <alignment vertical="center"/>
      <protection hidden="1"/>
    </xf>
    <xf numFmtId="0" fontId="3" fillId="0" borderId="5" xfId="0" applyFont="1" applyBorder="1" applyAlignment="1" applyProtection="1">
      <alignment vertical="center"/>
      <protection hidden="1"/>
    </xf>
    <xf numFmtId="0" fontId="5" fillId="0" borderId="0" xfId="0" applyFont="1" applyAlignment="1" applyProtection="1">
      <alignment vertical="center"/>
      <protection hidden="1"/>
    </xf>
    <xf numFmtId="164" fontId="5" fillId="0" borderId="14" xfId="0" applyNumberFormat="1" applyFont="1" applyBorder="1" applyAlignment="1" applyProtection="1">
      <alignment horizontal="center" vertical="center"/>
      <protection hidden="1"/>
    </xf>
    <xf numFmtId="0" fontId="3" fillId="0" borderId="6" xfId="0" applyFont="1" applyBorder="1" applyAlignment="1" applyProtection="1">
      <alignment vertical="center"/>
      <protection hidden="1"/>
    </xf>
    <xf numFmtId="164" fontId="3" fillId="9" borderId="0" xfId="0" applyNumberFormat="1" applyFont="1" applyFill="1" applyAlignment="1" applyProtection="1">
      <alignment vertical="center"/>
      <protection hidden="1"/>
    </xf>
    <xf numFmtId="164" fontId="3" fillId="0" borderId="0" xfId="0" applyNumberFormat="1" applyFont="1" applyAlignment="1" applyProtection="1">
      <alignment vertical="center"/>
      <protection hidden="1"/>
    </xf>
    <xf numFmtId="164" fontId="3" fillId="11" borderId="0" xfId="0" applyNumberFormat="1" applyFont="1" applyFill="1" applyAlignment="1" applyProtection="1">
      <alignment vertical="center"/>
      <protection hidden="1"/>
    </xf>
    <xf numFmtId="164" fontId="3" fillId="10" borderId="0" xfId="0" applyNumberFormat="1" applyFont="1" applyFill="1" applyAlignment="1" applyProtection="1">
      <alignment vertical="center"/>
      <protection hidden="1"/>
    </xf>
    <xf numFmtId="164" fontId="3" fillId="6" borderId="0" xfId="0" applyNumberFormat="1" applyFont="1" applyFill="1" applyAlignment="1" applyProtection="1">
      <alignment vertical="center"/>
      <protection hidden="1"/>
    </xf>
    <xf numFmtId="38" fontId="3" fillId="10" borderId="0" xfId="0" applyNumberFormat="1" applyFont="1" applyFill="1" applyAlignment="1" applyProtection="1">
      <alignment vertical="center"/>
      <protection hidden="1"/>
    </xf>
    <xf numFmtId="0" fontId="3" fillId="6" borderId="0" xfId="0" applyFont="1" applyFill="1" applyAlignment="1">
      <alignment vertical="center"/>
    </xf>
    <xf numFmtId="0" fontId="3" fillId="0" borderId="0" xfId="0" quotePrefix="1" applyFont="1" applyAlignment="1" applyProtection="1">
      <alignment horizontal="left" vertical="center" indent="9"/>
      <protection hidden="1"/>
    </xf>
    <xf numFmtId="38" fontId="3" fillId="0" borderId="0" xfId="0" applyNumberFormat="1" applyFont="1" applyAlignment="1" applyProtection="1">
      <alignment vertical="center"/>
      <protection hidden="1"/>
    </xf>
    <xf numFmtId="38" fontId="3" fillId="6" borderId="0" xfId="0" applyNumberFormat="1" applyFont="1" applyFill="1" applyAlignment="1" applyProtection="1">
      <alignment vertical="center"/>
      <protection hidden="1"/>
    </xf>
    <xf numFmtId="0" fontId="3" fillId="0" borderId="0" xfId="0" applyFont="1" applyAlignment="1" applyProtection="1">
      <alignment horizontal="left" vertical="center" indent="4"/>
      <protection hidden="1"/>
    </xf>
    <xf numFmtId="38" fontId="3" fillId="9" borderId="0" xfId="0" applyNumberFormat="1" applyFont="1" applyFill="1" applyAlignment="1" applyProtection="1">
      <alignment vertical="center"/>
      <protection hidden="1"/>
    </xf>
    <xf numFmtId="38" fontId="3" fillId="11" borderId="0" xfId="0" applyNumberFormat="1" applyFont="1" applyFill="1" applyAlignment="1" applyProtection="1">
      <alignment vertical="center"/>
      <protection hidden="1"/>
    </xf>
    <xf numFmtId="0" fontId="3" fillId="0" borderId="10" xfId="0" applyFont="1" applyBorder="1" applyAlignment="1" applyProtection="1">
      <alignment horizontal="left" vertical="center" indent="4"/>
      <protection hidden="1"/>
    </xf>
    <xf numFmtId="38" fontId="3" fillId="9" borderId="10" xfId="0" applyNumberFormat="1" applyFont="1" applyFill="1" applyBorder="1" applyAlignment="1" applyProtection="1">
      <alignment vertical="center"/>
      <protection hidden="1"/>
    </xf>
    <xf numFmtId="38" fontId="3" fillId="0" borderId="10" xfId="0" applyNumberFormat="1" applyFont="1" applyBorder="1" applyAlignment="1" applyProtection="1">
      <alignment vertical="center"/>
      <protection hidden="1"/>
    </xf>
    <xf numFmtId="38" fontId="3" fillId="11" borderId="10" xfId="0" applyNumberFormat="1" applyFont="1" applyFill="1" applyBorder="1" applyAlignment="1" applyProtection="1">
      <alignment vertical="center"/>
      <protection hidden="1"/>
    </xf>
    <xf numFmtId="38" fontId="3" fillId="10" borderId="10" xfId="0" applyNumberFormat="1" applyFont="1" applyFill="1" applyBorder="1" applyAlignment="1" applyProtection="1">
      <alignment vertical="center"/>
      <protection hidden="1"/>
    </xf>
    <xf numFmtId="38" fontId="3" fillId="6" borderId="10" xfId="0" applyNumberFormat="1" applyFont="1" applyFill="1" applyBorder="1" applyAlignment="1" applyProtection="1">
      <alignment vertical="center"/>
      <protection hidden="1"/>
    </xf>
    <xf numFmtId="0" fontId="3" fillId="9" borderId="0" xfId="0" applyFont="1" applyFill="1" applyAlignment="1" applyProtection="1">
      <alignment vertical="center"/>
      <protection hidden="1"/>
    </xf>
    <xf numFmtId="0" fontId="3" fillId="11" borderId="0" xfId="0" applyFont="1" applyFill="1" applyAlignment="1" applyProtection="1">
      <alignment vertical="center"/>
      <protection hidden="1"/>
    </xf>
    <xf numFmtId="0" fontId="3" fillId="10" borderId="0" xfId="0" applyFont="1" applyFill="1" applyAlignment="1" applyProtection="1">
      <alignment vertical="center"/>
      <protection hidden="1"/>
    </xf>
    <xf numFmtId="0" fontId="3" fillId="6" borderId="0" xfId="0" applyFont="1" applyFill="1" applyAlignment="1" applyProtection="1">
      <alignment vertical="center"/>
      <protection hidden="1"/>
    </xf>
    <xf numFmtId="0" fontId="3" fillId="0" borderId="10" xfId="0" applyFont="1" applyBorder="1" applyAlignment="1" applyProtection="1">
      <alignment horizontal="left" vertical="center" indent="2"/>
      <protection hidden="1"/>
    </xf>
    <xf numFmtId="0" fontId="3" fillId="0" borderId="7" xfId="0" applyFont="1" applyBorder="1" applyAlignment="1" applyProtection="1">
      <alignment vertical="center"/>
      <protection hidden="1"/>
    </xf>
    <xf numFmtId="0" fontId="3" fillId="0" borderId="8" xfId="0" applyFont="1" applyBorder="1" applyAlignment="1" applyProtection="1">
      <alignment vertical="center"/>
      <protection hidden="1"/>
    </xf>
    <xf numFmtId="0" fontId="3" fillId="0" borderId="9" xfId="0" applyFont="1" applyBorder="1" applyAlignment="1" applyProtection="1">
      <alignment vertical="center"/>
      <protection hidden="1"/>
    </xf>
    <xf numFmtId="0" fontId="3" fillId="0" borderId="0" xfId="0" applyFont="1" applyAlignment="1">
      <alignment horizontal="left" vertical="center" indent="4"/>
    </xf>
    <xf numFmtId="0" fontId="16" fillId="15" borderId="0" xfId="0" applyFont="1" applyFill="1" applyAlignment="1">
      <alignment vertical="center"/>
    </xf>
    <xf numFmtId="6" fontId="16" fillId="15" borderId="0" xfId="0" applyNumberFormat="1" applyFont="1" applyFill="1" applyAlignment="1">
      <alignment vertical="center"/>
    </xf>
    <xf numFmtId="0" fontId="3" fillId="10" borderId="0" xfId="0" applyFont="1" applyFill="1" applyAlignment="1">
      <alignment vertical="center"/>
    </xf>
    <xf numFmtId="0" fontId="3" fillId="11" borderId="0" xfId="0" applyFont="1" applyFill="1" applyAlignment="1">
      <alignment vertical="center"/>
    </xf>
    <xf numFmtId="0" fontId="3" fillId="2" borderId="0" xfId="0" applyFont="1" applyFill="1" applyAlignment="1">
      <alignment vertical="center"/>
    </xf>
    <xf numFmtId="38" fontId="3" fillId="2" borderId="0" xfId="0" applyNumberFormat="1" applyFont="1" applyFill="1" applyAlignment="1" applyProtection="1">
      <alignment vertical="center"/>
      <protection hidden="1"/>
    </xf>
    <xf numFmtId="0" fontId="3" fillId="9" borderId="0" xfId="0" applyFont="1" applyFill="1" applyAlignment="1">
      <alignment vertical="center"/>
    </xf>
    <xf numFmtId="0" fontId="0" fillId="16" borderId="2" xfId="0" applyFill="1" applyBorder="1" applyAlignment="1" applyProtection="1">
      <alignment vertical="center"/>
      <protection hidden="1"/>
    </xf>
    <xf numFmtId="0" fontId="0" fillId="16" borderId="3" xfId="0" applyFill="1" applyBorder="1" applyAlignment="1" applyProtection="1">
      <alignment vertical="center"/>
      <protection hidden="1"/>
    </xf>
    <xf numFmtId="0" fontId="0" fillId="16" borderId="4" xfId="0" applyFill="1" applyBorder="1" applyAlignment="1" applyProtection="1">
      <alignment vertical="center"/>
      <protection hidden="1"/>
    </xf>
    <xf numFmtId="0" fontId="0" fillId="16" borderId="5" xfId="0" applyFill="1" applyBorder="1" applyAlignment="1" applyProtection="1">
      <alignment vertical="center"/>
      <protection hidden="1"/>
    </xf>
    <xf numFmtId="0" fontId="0" fillId="16" borderId="0" xfId="0" applyFill="1" applyAlignment="1" applyProtection="1">
      <alignment vertical="center"/>
      <protection hidden="1"/>
    </xf>
    <xf numFmtId="164" fontId="11" fillId="16" borderId="10" xfId="0" applyNumberFormat="1" applyFont="1" applyFill="1" applyBorder="1" applyAlignment="1" applyProtection="1">
      <alignment horizontal="center" vertical="center"/>
      <protection hidden="1"/>
    </xf>
    <xf numFmtId="0" fontId="0" fillId="16" borderId="6" xfId="0" applyFill="1" applyBorder="1" applyAlignment="1" applyProtection="1">
      <alignment vertical="center"/>
      <protection hidden="1"/>
    </xf>
    <xf numFmtId="0" fontId="0" fillId="16" borderId="7" xfId="0" applyFill="1" applyBorder="1" applyAlignment="1" applyProtection="1">
      <alignment vertical="center"/>
      <protection hidden="1"/>
    </xf>
    <xf numFmtId="0" fontId="0" fillId="16" borderId="9" xfId="0" applyFill="1" applyBorder="1" applyAlignment="1" applyProtection="1">
      <alignment vertical="center"/>
      <protection hidden="1"/>
    </xf>
    <xf numFmtId="0" fontId="3" fillId="2" borderId="3" xfId="0" applyFont="1" applyFill="1" applyBorder="1" applyAlignment="1" applyProtection="1">
      <alignment vertical="center"/>
      <protection hidden="1"/>
    </xf>
    <xf numFmtId="164" fontId="18" fillId="2" borderId="10" xfId="0" applyNumberFormat="1" applyFont="1" applyFill="1" applyBorder="1" applyAlignment="1" applyProtection="1">
      <alignment horizontal="center" vertical="center"/>
      <protection hidden="1"/>
    </xf>
    <xf numFmtId="0" fontId="3" fillId="0" borderId="0" xfId="0" quotePrefix="1" applyFont="1" applyAlignment="1" applyProtection="1">
      <alignment horizontal="left" vertical="center" indent="13"/>
      <protection hidden="1"/>
    </xf>
    <xf numFmtId="0" fontId="5" fillId="0" borderId="0" xfId="0" applyFont="1" applyAlignment="1" applyProtection="1">
      <alignment horizontal="center" vertical="center"/>
      <protection hidden="1"/>
    </xf>
    <xf numFmtId="38" fontId="5" fillId="0" borderId="0" xfId="0" applyNumberFormat="1" applyFont="1" applyAlignment="1" applyProtection="1">
      <alignment horizontal="center" vertical="center"/>
      <protection hidden="1"/>
    </xf>
    <xf numFmtId="164" fontId="3" fillId="16" borderId="0" xfId="0" applyNumberFormat="1" applyFont="1" applyFill="1" applyAlignment="1" applyProtection="1">
      <alignment vertical="center"/>
      <protection hidden="1"/>
    </xf>
    <xf numFmtId="0" fontId="3" fillId="16" borderId="0" xfId="0" applyFont="1" applyFill="1" applyAlignment="1">
      <alignment vertical="center"/>
    </xf>
    <xf numFmtId="38" fontId="3" fillId="16" borderId="0" xfId="0" applyNumberFormat="1" applyFont="1" applyFill="1" applyAlignment="1" applyProtection="1">
      <alignment vertical="center"/>
      <protection hidden="1"/>
    </xf>
    <xf numFmtId="0" fontId="3" fillId="16" borderId="0" xfId="0" applyFont="1" applyFill="1" applyAlignment="1" applyProtection="1">
      <alignment vertical="center"/>
      <protection hidden="1"/>
    </xf>
    <xf numFmtId="38" fontId="3" fillId="16" borderId="10" xfId="0" applyNumberFormat="1" applyFont="1" applyFill="1" applyBorder="1" applyAlignment="1" applyProtection="1">
      <alignment vertical="center"/>
      <protection hidden="1"/>
    </xf>
    <xf numFmtId="0" fontId="0" fillId="16" borderId="8" xfId="0" applyFill="1" applyBorder="1" applyAlignment="1" applyProtection="1">
      <alignment vertical="center"/>
      <protection hidden="1"/>
    </xf>
    <xf numFmtId="164" fontId="10" fillId="2" borderId="0" xfId="0" applyNumberFormat="1" applyFont="1" applyFill="1" applyAlignment="1" applyProtection="1">
      <alignment horizontal="center" vertical="center"/>
      <protection hidden="1"/>
    </xf>
    <xf numFmtId="164" fontId="3" fillId="2" borderId="0" xfId="0" applyNumberFormat="1" applyFont="1" applyFill="1" applyAlignment="1" applyProtection="1">
      <alignment vertical="center"/>
      <protection hidden="1"/>
    </xf>
    <xf numFmtId="38" fontId="3" fillId="2" borderId="0" xfId="0" applyNumberFormat="1" applyFont="1" applyFill="1" applyAlignment="1">
      <alignment vertical="center"/>
    </xf>
    <xf numFmtId="38" fontId="3" fillId="2" borderId="10" xfId="0" applyNumberFormat="1" applyFont="1" applyFill="1" applyBorder="1" applyAlignment="1" applyProtection="1">
      <alignment vertical="center"/>
      <protection hidden="1"/>
    </xf>
    <xf numFmtId="0" fontId="10" fillId="0" borderId="0" xfId="0" applyFont="1" applyAlignment="1" applyProtection="1">
      <alignment vertical="top" wrapText="1"/>
      <protection hidden="1"/>
    </xf>
    <xf numFmtId="0" fontId="11" fillId="16" borderId="0" xfId="0" applyFont="1" applyFill="1" applyAlignment="1" applyProtection="1">
      <alignment horizontal="left" vertical="center" wrapText="1" indent="2"/>
      <protection hidden="1"/>
    </xf>
    <xf numFmtId="38" fontId="11" fillId="16" borderId="0" xfId="0" applyNumberFormat="1" applyFont="1" applyFill="1" applyAlignment="1" applyProtection="1">
      <alignment vertical="center"/>
      <protection hidden="1"/>
    </xf>
    <xf numFmtId="0" fontId="0" fillId="16" borderId="0" xfId="0" applyFill="1" applyAlignment="1" applyProtection="1">
      <alignment horizontal="left" vertical="center" wrapText="1" indent="2"/>
      <protection hidden="1"/>
    </xf>
    <xf numFmtId="38" fontId="0" fillId="16" borderId="0" xfId="0" applyNumberFormat="1" applyFill="1" applyAlignment="1" applyProtection="1">
      <alignment vertical="center"/>
      <protection hidden="1"/>
    </xf>
    <xf numFmtId="0" fontId="0" fillId="16" borderId="0" xfId="0" applyFill="1" applyAlignment="1" applyProtection="1">
      <alignment horizontal="left" vertical="center" indent="2"/>
      <protection hidden="1"/>
    </xf>
    <xf numFmtId="164" fontId="4" fillId="4" borderId="1" xfId="0" applyNumberFormat="1" applyFont="1" applyFill="1" applyBorder="1" applyAlignment="1" applyProtection="1">
      <alignment horizontal="center" vertical="center"/>
      <protection locked="0"/>
    </xf>
    <xf numFmtId="38" fontId="4" fillId="4" borderId="1" xfId="0" applyNumberFormat="1" applyFont="1" applyFill="1" applyBorder="1" applyAlignment="1" applyProtection="1">
      <alignment horizontal="center" vertical="center"/>
      <protection locked="0"/>
    </xf>
    <xf numFmtId="9" fontId="4" fillId="4" borderId="1" xfId="1" applyFont="1" applyFill="1" applyBorder="1" applyAlignment="1" applyProtection="1">
      <alignment horizontal="center" vertical="center"/>
      <protection locked="0"/>
    </xf>
    <xf numFmtId="6" fontId="4" fillId="4" borderId="1" xfId="0" applyNumberFormat="1" applyFont="1" applyFill="1" applyBorder="1" applyAlignment="1" applyProtection="1">
      <alignment horizontal="center" vertical="center"/>
      <protection locked="0"/>
    </xf>
    <xf numFmtId="8" fontId="4" fillId="4" borderId="1" xfId="0" applyNumberFormat="1" applyFont="1" applyFill="1" applyBorder="1" applyAlignment="1" applyProtection="1">
      <alignment horizontal="center" vertical="center"/>
      <protection locked="0"/>
    </xf>
    <xf numFmtId="0" fontId="10" fillId="16" borderId="0" xfId="0" applyFont="1" applyFill="1" applyAlignment="1" applyProtection="1">
      <alignment horizontal="left" vertical="center"/>
      <protection hidden="1"/>
    </xf>
    <xf numFmtId="0" fontId="22" fillId="16" borderId="0" xfId="0" applyFont="1" applyFill="1" applyAlignment="1" applyProtection="1">
      <alignment vertical="center" wrapText="1"/>
      <protection hidden="1"/>
    </xf>
    <xf numFmtId="164" fontId="5" fillId="2" borderId="0" xfId="0" applyNumberFormat="1" applyFont="1" applyFill="1" applyAlignment="1" applyProtection="1">
      <alignment horizontal="center" vertical="center"/>
      <protection hidden="1"/>
    </xf>
    <xf numFmtId="164" fontId="5" fillId="16" borderId="0" xfId="0" applyNumberFormat="1" applyFont="1" applyFill="1" applyAlignment="1" applyProtection="1">
      <alignment horizontal="center" vertical="center"/>
      <protection hidden="1"/>
    </xf>
    <xf numFmtId="164" fontId="5" fillId="6" borderId="0" xfId="0" applyNumberFormat="1" applyFont="1" applyFill="1" applyAlignment="1" applyProtection="1">
      <alignment horizontal="center" vertical="center"/>
      <protection hidden="1"/>
    </xf>
    <xf numFmtId="38" fontId="3" fillId="0" borderId="0" xfId="0" applyNumberFormat="1" applyFont="1" applyAlignment="1">
      <alignment vertical="center"/>
    </xf>
    <xf numFmtId="0" fontId="3" fillId="0" borderId="10" xfId="0" quotePrefix="1" applyFont="1" applyBorder="1" applyAlignment="1" applyProtection="1">
      <alignment horizontal="left" vertical="center" indent="13"/>
      <protection hidden="1"/>
    </xf>
    <xf numFmtId="164" fontId="3" fillId="9" borderId="10" xfId="0" applyNumberFormat="1" applyFont="1" applyFill="1" applyBorder="1" applyAlignment="1" applyProtection="1">
      <alignment vertical="center"/>
      <protection hidden="1"/>
    </xf>
    <xf numFmtId="164" fontId="3" fillId="0" borderId="10" xfId="0" applyNumberFormat="1" applyFont="1" applyBorder="1" applyAlignment="1" applyProtection="1">
      <alignment vertical="center"/>
      <protection hidden="1"/>
    </xf>
    <xf numFmtId="164" fontId="3" fillId="11" borderId="10" xfId="0" applyNumberFormat="1" applyFont="1" applyFill="1" applyBorder="1" applyAlignment="1" applyProtection="1">
      <alignment vertical="center"/>
      <protection hidden="1"/>
    </xf>
    <xf numFmtId="164" fontId="3" fillId="10" borderId="10" xfId="0" applyNumberFormat="1" applyFont="1" applyFill="1" applyBorder="1" applyAlignment="1" applyProtection="1">
      <alignment vertical="center"/>
      <protection hidden="1"/>
    </xf>
    <xf numFmtId="0" fontId="3" fillId="0" borderId="0" xfId="0" quotePrefix="1" applyFont="1" applyAlignment="1" applyProtection="1">
      <alignment horizontal="left" vertical="center" indent="2"/>
      <protection hidden="1"/>
    </xf>
    <xf numFmtId="0" fontId="11" fillId="16" borderId="0" xfId="0" applyFont="1" applyFill="1" applyAlignment="1" applyProtection="1">
      <alignment horizontal="left" vertical="center" wrapText="1" indent="1"/>
      <protection hidden="1"/>
    </xf>
    <xf numFmtId="0" fontId="0" fillId="16" borderId="0" xfId="0" applyFill="1" applyAlignment="1" applyProtection="1">
      <alignment horizontal="left" vertical="center" wrapText="1" indent="1"/>
      <protection hidden="1"/>
    </xf>
    <xf numFmtId="0" fontId="0" fillId="16" borderId="0" xfId="0" applyFill="1" applyAlignment="1" applyProtection="1">
      <alignment horizontal="left" vertical="center" indent="1"/>
      <protection hidden="1"/>
    </xf>
    <xf numFmtId="0" fontId="10" fillId="16" borderId="0" xfId="0" applyFont="1" applyFill="1" applyAlignment="1" applyProtection="1">
      <alignment vertical="top" wrapText="1"/>
      <protection hidden="1"/>
    </xf>
    <xf numFmtId="0" fontId="10" fillId="16" borderId="0" xfId="0" applyFont="1" applyFill="1" applyAlignment="1" applyProtection="1">
      <alignment vertical="center"/>
      <protection hidden="1"/>
    </xf>
    <xf numFmtId="0" fontId="24" fillId="16" borderId="0" xfId="0" applyFont="1" applyFill="1" applyAlignment="1" applyProtection="1">
      <alignment wrapText="1"/>
      <protection hidden="1"/>
    </xf>
    <xf numFmtId="38" fontId="0" fillId="16" borderId="0" xfId="0" applyNumberFormat="1" applyFill="1" applyAlignment="1" applyProtection="1">
      <alignment horizontal="right" vertical="center"/>
      <protection hidden="1"/>
    </xf>
    <xf numFmtId="0" fontId="25" fillId="16" borderId="0" xfId="0" applyFont="1" applyFill="1" applyAlignment="1" applyProtection="1">
      <alignment wrapText="1"/>
      <protection hidden="1"/>
    </xf>
    <xf numFmtId="0" fontId="25" fillId="16" borderId="0" xfId="0" applyFont="1" applyFill="1" applyProtection="1">
      <protection hidden="1"/>
    </xf>
    <xf numFmtId="0" fontId="26" fillId="16" borderId="0" xfId="0" applyFont="1" applyFill="1" applyProtection="1">
      <protection hidden="1"/>
    </xf>
    <xf numFmtId="38" fontId="0" fillId="0" borderId="0" xfId="0" applyNumberFormat="1" applyAlignment="1" applyProtection="1">
      <alignment vertical="center"/>
      <protection hidden="1"/>
    </xf>
    <xf numFmtId="0" fontId="13" fillId="0" borderId="0" xfId="0" applyFont="1" applyAlignment="1" applyProtection="1">
      <alignment vertical="center" wrapText="1"/>
      <protection hidden="1"/>
    </xf>
    <xf numFmtId="0" fontId="25" fillId="16" borderId="0" xfId="0" applyFont="1" applyFill="1" applyAlignment="1" applyProtection="1">
      <alignment horizontal="center" wrapText="1"/>
      <protection hidden="1"/>
    </xf>
    <xf numFmtId="0" fontId="3" fillId="2" borderId="0" xfId="0" applyFont="1" applyFill="1" applyAlignment="1" applyProtection="1">
      <alignment horizontal="left" vertical="center"/>
      <protection hidden="1"/>
    </xf>
    <xf numFmtId="0" fontId="11" fillId="16" borderId="0" xfId="0" applyFont="1" applyFill="1" applyAlignment="1" applyProtection="1">
      <alignment horizontal="center"/>
      <protection hidden="1"/>
    </xf>
    <xf numFmtId="0" fontId="3" fillId="2" borderId="16" xfId="0" applyFont="1" applyFill="1" applyBorder="1" applyAlignment="1" applyProtection="1">
      <alignment horizontal="left" vertical="center"/>
      <protection hidden="1"/>
    </xf>
    <xf numFmtId="0" fontId="3" fillId="2" borderId="0" xfId="0" applyFont="1" applyFill="1" applyAlignment="1" applyProtection="1">
      <alignment horizontal="left" vertical="center" wrapText="1"/>
      <protection hidden="1"/>
    </xf>
    <xf numFmtId="0" fontId="9" fillId="14" borderId="5" xfId="0" applyFont="1" applyFill="1" applyBorder="1" applyAlignment="1" applyProtection="1">
      <alignment horizontal="center" vertical="center"/>
      <protection hidden="1"/>
    </xf>
    <xf numFmtId="0" fontId="9" fillId="14" borderId="0" xfId="0" applyFont="1" applyFill="1" applyAlignment="1" applyProtection="1">
      <alignment horizontal="center" vertical="center"/>
      <protection hidden="1"/>
    </xf>
    <xf numFmtId="0" fontId="3" fillId="2" borderId="0" xfId="0" applyFont="1" applyFill="1" applyAlignment="1" applyProtection="1">
      <alignment horizontal="left" vertical="top" wrapText="1"/>
      <protection hidden="1"/>
    </xf>
    <xf numFmtId="0" fontId="3" fillId="2" borderId="16" xfId="0" applyFont="1" applyFill="1" applyBorder="1" applyAlignment="1" applyProtection="1">
      <alignment horizontal="left" vertical="center" wrapText="1"/>
      <protection hidden="1"/>
    </xf>
    <xf numFmtId="0" fontId="19" fillId="19" borderId="0" xfId="0"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17" fontId="0" fillId="0" borderId="0" xfId="0" quotePrefix="1" applyNumberForma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lignment horizontal="left" indent="9"/>
    </xf>
    <xf numFmtId="0" fontId="0" fillId="2" borderId="10" xfId="0"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3" fillId="0" borderId="0" xfId="0" applyFont="1" applyAlignment="1" applyProtection="1">
      <alignment horizontal="left" vertical="top" wrapText="1" indent="9"/>
      <protection hidden="1"/>
    </xf>
    <xf numFmtId="0" fontId="9" fillId="5" borderId="8" xfId="0" applyFont="1" applyFill="1" applyBorder="1" applyAlignment="1" applyProtection="1">
      <alignment horizontal="center" vertical="center"/>
      <protection hidden="1"/>
    </xf>
    <xf numFmtId="0" fontId="22" fillId="16" borderId="0" xfId="0" applyFont="1" applyFill="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8" fillId="5" borderId="8" xfId="0" applyFont="1" applyFill="1" applyBorder="1" applyAlignment="1" applyProtection="1">
      <alignment horizontal="center" vertical="center"/>
      <protection hidden="1"/>
    </xf>
    <xf numFmtId="164" fontId="5" fillId="8" borderId="14" xfId="0" applyNumberFormat="1" applyFont="1" applyFill="1" applyBorder="1" applyAlignment="1" applyProtection="1">
      <alignment horizontal="center" vertical="center"/>
      <protection hidden="1"/>
    </xf>
    <xf numFmtId="164" fontId="5" fillId="12" borderId="14" xfId="0" applyNumberFormat="1" applyFont="1" applyFill="1" applyBorder="1" applyAlignment="1" applyProtection="1">
      <alignment horizontal="center" vertical="center"/>
      <protection hidden="1"/>
    </xf>
    <xf numFmtId="164" fontId="5" fillId="7" borderId="0" xfId="0" applyNumberFormat="1" applyFont="1" applyFill="1" applyAlignment="1" applyProtection="1">
      <alignment horizontal="center" vertical="center"/>
      <protection hidden="1"/>
    </xf>
    <xf numFmtId="0" fontId="5" fillId="13" borderId="0" xfId="0" applyFont="1" applyFill="1" applyAlignment="1" applyProtection="1">
      <alignment horizontal="center" vertical="center"/>
      <protection hidden="1"/>
    </xf>
    <xf numFmtId="0" fontId="5" fillId="17" borderId="0" xfId="0" applyFont="1" applyFill="1" applyAlignment="1" applyProtection="1">
      <alignment horizontal="center" vertical="center"/>
      <protection hidden="1"/>
    </xf>
    <xf numFmtId="0" fontId="5" fillId="18" borderId="0" xfId="0" applyFont="1" applyFill="1" applyAlignment="1" applyProtection="1">
      <alignment horizontal="center" vertical="center"/>
      <protection hidden="1"/>
    </xf>
  </cellXfs>
  <cellStyles count="2">
    <cellStyle name="Normal" xfId="0" builtinId="0"/>
    <cellStyle name="Percent" xfId="1" builtinId="5"/>
  </cellStyles>
  <dxfs count="0"/>
  <tableStyles count="0" defaultTableStyle="TableStyleMedium9" defaultPivotStyle="PivotStyleLight16"/>
  <colors>
    <mruColors>
      <color rgb="FF0000FF"/>
      <color rgb="FF008000"/>
      <color rgb="FFFFFFCC"/>
      <color rgb="FFFFFF99"/>
      <color rgb="FF339933"/>
      <color rgb="FF00CCFF"/>
      <color rgb="FF006600"/>
      <color rgb="FF003300"/>
      <color rgb="FF00CC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13</xdr:col>
      <xdr:colOff>0</xdr:colOff>
      <xdr:row>7</xdr:row>
      <xdr:rowOff>116561</xdr:rowOff>
    </xdr:to>
    <xdr:pic>
      <xdr:nvPicPr>
        <xdr:cNvPr id="7" name="Picture 6">
          <a:extLst>
            <a:ext uri="{FF2B5EF4-FFF2-40B4-BE49-F238E27FC236}">
              <a16:creationId xmlns:a16="http://schemas.microsoft.com/office/drawing/2014/main" id="{67EA4C04-2E61-5243-D3D2-5743F1EA2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455" y="121227"/>
          <a:ext cx="6182590" cy="152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45"/>
  <sheetViews>
    <sheetView tabSelected="1" zoomScale="88" zoomScaleNormal="110" workbookViewId="0">
      <pane xSplit="15" ySplit="1" topLeftCell="AQ8" activePane="bottomRight" state="frozen"/>
      <selection pane="topRight" activeCell="P1" sqref="P1"/>
      <selection pane="bottomLeft" activeCell="A2" sqref="A2"/>
      <selection pane="bottomRight" activeCell="J30" sqref="J30"/>
    </sheetView>
  </sheetViews>
  <sheetFormatPr defaultColWidth="8.85546875" defaultRowHeight="15" x14ac:dyDescent="0.25"/>
  <cols>
    <col min="1" max="1" width="2.7109375" style="1" customWidth="1"/>
    <col min="2" max="2" width="0.85546875" style="1" customWidth="1"/>
    <col min="3" max="6" width="8.7109375" style="1" customWidth="1"/>
    <col min="7" max="7" width="5.7109375" style="1" customWidth="1"/>
    <col min="8" max="13" width="8.7109375" style="1" customWidth="1"/>
    <col min="14" max="14" width="0.85546875" style="1" customWidth="1"/>
    <col min="15" max="15" width="2.7109375" style="1" customWidth="1"/>
    <col min="16" max="16" width="0.85546875" style="1" customWidth="1"/>
    <col min="17" max="17" width="20.7109375" style="1" customWidth="1"/>
    <col min="18" max="18" width="3.7109375" style="1" customWidth="1"/>
    <col min="19" max="23" width="10.7109375" style="1" customWidth="1"/>
    <col min="24" max="24" width="0.85546875" style="1" customWidth="1"/>
    <col min="25" max="25" width="2.7109375" style="1" customWidth="1"/>
    <col min="26" max="26" width="1.7109375" style="1" customWidth="1"/>
    <col min="27" max="27" width="20.7109375" style="1" customWidth="1"/>
    <col min="28" max="28" width="3.7109375" style="1" customWidth="1"/>
    <col min="29" max="33" width="10.7109375" style="1" customWidth="1"/>
    <col min="34" max="34" width="1.7109375" style="1" customWidth="1"/>
    <col min="35" max="35" width="3.7109375" style="1" customWidth="1"/>
    <col min="36" max="36" width="1.7109375" style="1" customWidth="1"/>
    <col min="37" max="37" width="25.7109375" style="1" customWidth="1"/>
    <col min="38" max="38" width="3.7109375" style="1" customWidth="1"/>
    <col min="39" max="39" width="10.7109375" style="1" customWidth="1"/>
    <col min="40" max="40" width="0.85546875" style="1" customWidth="1"/>
    <col min="41" max="41" width="3.7109375" style="1" customWidth="1"/>
    <col min="42" max="42" width="1.7109375" style="1" customWidth="1"/>
    <col min="43" max="43" width="20.7109375" style="1" customWidth="1"/>
    <col min="44" max="44" width="3.7109375" style="1" customWidth="1"/>
    <col min="45" max="49" width="10.7109375" style="1" customWidth="1"/>
    <col min="50" max="50" width="1.7109375" style="1" customWidth="1"/>
    <col min="51" max="16384" width="8.85546875" style="1"/>
  </cols>
  <sheetData>
    <row r="1" spans="2:50" ht="9.9499999999999993" customHeight="1" x14ac:dyDescent="0.25"/>
    <row r="2" spans="2:50" ht="36" customHeight="1" x14ac:dyDescent="0.25">
      <c r="Q2" s="143" t="s">
        <v>76</v>
      </c>
      <c r="R2" s="143"/>
      <c r="S2" s="143"/>
      <c r="T2" s="143"/>
      <c r="U2" s="143"/>
      <c r="V2" s="143"/>
      <c r="W2" s="143"/>
    </row>
    <row r="3" spans="2:50" ht="15" customHeight="1" x14ac:dyDescent="0.25">
      <c r="Q3" s="144" t="s">
        <v>14</v>
      </c>
      <c r="R3" s="144"/>
      <c r="S3" s="145"/>
      <c r="T3" s="145"/>
      <c r="U3" s="145"/>
      <c r="V3" s="145"/>
      <c r="W3" s="145"/>
    </row>
    <row r="4" spans="2:50" ht="15" customHeight="1" x14ac:dyDescent="0.25"/>
    <row r="5" spans="2:50" ht="15" customHeight="1" x14ac:dyDescent="0.25">
      <c r="Q5" s="146" t="s">
        <v>59</v>
      </c>
      <c r="R5" s="146"/>
      <c r="S5" s="146"/>
      <c r="T5" s="146"/>
      <c r="U5" s="146"/>
      <c r="V5" s="146"/>
      <c r="W5" s="146"/>
    </row>
    <row r="6" spans="2:50" ht="15" customHeight="1" x14ac:dyDescent="0.25">
      <c r="Q6" s="147" t="s">
        <v>50</v>
      </c>
      <c r="R6" s="147"/>
      <c r="S6" s="147"/>
      <c r="T6" s="147"/>
      <c r="U6" s="147"/>
      <c r="V6" s="147"/>
      <c r="W6" s="147"/>
    </row>
    <row r="7" spans="2:50" ht="15" customHeight="1" x14ac:dyDescent="0.25">
      <c r="Q7" s="152" t="s">
        <v>51</v>
      </c>
      <c r="R7" s="152"/>
      <c r="S7" s="152"/>
      <c r="T7" s="152"/>
      <c r="U7" s="152"/>
      <c r="V7" s="152"/>
      <c r="W7" s="152"/>
    </row>
    <row r="8" spans="2:50" ht="9.75" customHeight="1" x14ac:dyDescent="0.25">
      <c r="Q8" s="98"/>
      <c r="R8" s="98"/>
      <c r="S8" s="98"/>
      <c r="T8" s="98"/>
      <c r="U8" s="98"/>
      <c r="V8" s="98"/>
      <c r="W8" s="98"/>
    </row>
    <row r="9" spans="2:50" ht="15" customHeight="1" x14ac:dyDescent="0.25">
      <c r="C9" s="155" t="s">
        <v>75</v>
      </c>
      <c r="D9" s="155"/>
      <c r="E9" s="155"/>
      <c r="F9" s="155"/>
      <c r="G9" s="155"/>
      <c r="H9" s="155"/>
      <c r="I9" s="155"/>
      <c r="J9" s="155"/>
      <c r="K9" s="155"/>
      <c r="L9" s="155"/>
      <c r="M9" s="155"/>
      <c r="N9" s="132"/>
      <c r="O9" s="132"/>
      <c r="P9" s="132"/>
      <c r="Q9" s="132"/>
      <c r="R9" s="132"/>
      <c r="S9" s="132"/>
      <c r="T9" s="132"/>
      <c r="U9" s="132"/>
      <c r="V9" s="132"/>
      <c r="W9" s="132"/>
    </row>
    <row r="10" spans="2:50" ht="15" customHeight="1" x14ac:dyDescent="0.25">
      <c r="C10" s="155"/>
      <c r="D10" s="155"/>
      <c r="E10" s="155"/>
      <c r="F10" s="155"/>
      <c r="G10" s="155"/>
      <c r="H10" s="155"/>
      <c r="I10" s="155"/>
      <c r="J10" s="155"/>
      <c r="K10" s="155"/>
      <c r="L10" s="155"/>
      <c r="M10" s="155"/>
      <c r="N10" s="132"/>
      <c r="O10" s="132"/>
      <c r="P10" s="132"/>
      <c r="Q10" s="132"/>
      <c r="R10" s="132"/>
      <c r="S10" s="132"/>
      <c r="T10" s="132"/>
      <c r="U10" s="132"/>
      <c r="V10" s="132"/>
      <c r="W10" s="132"/>
    </row>
    <row r="11" spans="2:50" ht="15" customHeight="1" x14ac:dyDescent="0.25">
      <c r="C11" s="155"/>
      <c r="D11" s="155"/>
      <c r="E11" s="155"/>
      <c r="F11" s="155"/>
      <c r="G11" s="155"/>
      <c r="H11" s="155"/>
      <c r="I11" s="155"/>
      <c r="J11" s="155"/>
      <c r="K11" s="155"/>
      <c r="L11" s="155"/>
      <c r="M11" s="155"/>
      <c r="N11" s="132"/>
      <c r="O11" s="132"/>
      <c r="P11" s="132"/>
      <c r="Q11" s="132"/>
      <c r="R11" s="132"/>
      <c r="S11" s="132"/>
      <c r="T11" s="132"/>
      <c r="U11" s="132"/>
      <c r="V11" s="132"/>
      <c r="W11" s="132"/>
    </row>
    <row r="12" spans="2:50" ht="15" customHeight="1" thickBot="1" x14ac:dyDescent="0.3">
      <c r="C12" s="156"/>
      <c r="D12" s="156"/>
      <c r="E12" s="156"/>
      <c r="F12" s="156"/>
      <c r="G12" s="156"/>
      <c r="H12" s="156"/>
      <c r="I12" s="156"/>
      <c r="J12" s="156"/>
      <c r="K12" s="156"/>
      <c r="L12" s="156"/>
      <c r="M12" s="156"/>
      <c r="N12" s="132"/>
      <c r="O12" s="132"/>
      <c r="P12" s="132"/>
      <c r="Q12" s="132"/>
      <c r="R12" s="132"/>
      <c r="S12" s="132"/>
      <c r="T12" s="132"/>
      <c r="U12" s="132"/>
      <c r="V12" s="132"/>
      <c r="W12" s="132"/>
    </row>
    <row r="13" spans="2:50" ht="15" customHeight="1" thickBot="1" x14ac:dyDescent="0.3">
      <c r="B13" s="149" t="s">
        <v>5</v>
      </c>
      <c r="C13" s="150"/>
      <c r="D13" s="150"/>
      <c r="E13" s="150"/>
      <c r="F13" s="150"/>
      <c r="G13" s="150"/>
      <c r="H13" s="150"/>
      <c r="I13" s="150"/>
      <c r="J13" s="150"/>
      <c r="K13" s="150"/>
      <c r="L13" s="150"/>
      <c r="M13" s="150"/>
      <c r="N13" s="151"/>
      <c r="P13" s="153" t="s">
        <v>15</v>
      </c>
      <c r="Q13" s="153"/>
      <c r="R13" s="153"/>
      <c r="S13" s="153"/>
      <c r="T13" s="153"/>
      <c r="U13" s="153"/>
      <c r="V13" s="153"/>
      <c r="W13" s="153"/>
      <c r="X13" s="153"/>
      <c r="Z13" s="153" t="s">
        <v>15</v>
      </c>
      <c r="AA13" s="153"/>
      <c r="AB13" s="153"/>
      <c r="AC13" s="153"/>
      <c r="AD13" s="153"/>
      <c r="AE13" s="153"/>
      <c r="AF13" s="153"/>
      <c r="AG13" s="153"/>
      <c r="AH13" s="153"/>
      <c r="AJ13" s="153" t="s">
        <v>15</v>
      </c>
      <c r="AK13" s="153"/>
      <c r="AL13" s="153"/>
      <c r="AM13" s="153"/>
      <c r="AN13" s="153"/>
      <c r="AP13" s="153" t="s">
        <v>15</v>
      </c>
      <c r="AQ13" s="153"/>
      <c r="AR13" s="153"/>
      <c r="AS13" s="153"/>
      <c r="AT13" s="153"/>
      <c r="AU13" s="153"/>
      <c r="AV13" s="153"/>
      <c r="AW13" s="153"/>
      <c r="AX13" s="153"/>
    </row>
    <row r="14" spans="2:50" ht="5.0999999999999996" customHeight="1" x14ac:dyDescent="0.25">
      <c r="B14" s="9"/>
      <c r="C14" s="10"/>
      <c r="D14" s="10"/>
      <c r="E14" s="10"/>
      <c r="F14" s="10"/>
      <c r="G14" s="10"/>
      <c r="H14" s="10"/>
      <c r="I14" s="10"/>
      <c r="J14" s="10"/>
      <c r="K14" s="10"/>
      <c r="L14" s="10"/>
      <c r="M14" s="10"/>
      <c r="N14" s="11"/>
      <c r="P14" s="74"/>
      <c r="Q14" s="75"/>
      <c r="R14" s="75"/>
      <c r="S14" s="75"/>
      <c r="T14" s="75"/>
      <c r="U14" s="75"/>
      <c r="V14" s="75"/>
      <c r="W14" s="75"/>
      <c r="X14" s="76"/>
      <c r="Z14" s="74"/>
      <c r="AA14" s="75"/>
      <c r="AB14" s="75"/>
      <c r="AC14" s="75"/>
      <c r="AD14" s="75"/>
      <c r="AE14" s="75"/>
      <c r="AF14" s="75"/>
      <c r="AG14" s="75"/>
      <c r="AH14" s="76"/>
      <c r="AJ14" s="74"/>
      <c r="AK14" s="75"/>
      <c r="AL14" s="75"/>
      <c r="AM14" s="75"/>
      <c r="AN14" s="76"/>
      <c r="AP14" s="74"/>
      <c r="AQ14" s="75"/>
      <c r="AR14" s="75"/>
      <c r="AS14" s="75"/>
      <c r="AT14" s="75"/>
      <c r="AU14" s="75"/>
      <c r="AV14" s="75"/>
      <c r="AW14" s="75"/>
      <c r="AX14" s="76"/>
    </row>
    <row r="15" spans="2:50" x14ac:dyDescent="0.25">
      <c r="B15" s="2"/>
      <c r="C15" s="6" t="s">
        <v>0</v>
      </c>
      <c r="D15" s="6"/>
      <c r="E15" s="6"/>
      <c r="F15" s="104">
        <v>2026</v>
      </c>
      <c r="G15" s="12"/>
      <c r="H15" s="148" t="s">
        <v>17</v>
      </c>
      <c r="I15" s="148"/>
      <c r="J15" s="148"/>
      <c r="K15" s="148"/>
      <c r="L15" s="148"/>
      <c r="M15" s="148"/>
      <c r="N15" s="13"/>
      <c r="P15" s="77"/>
      <c r="Q15" s="78"/>
      <c r="R15" s="78"/>
      <c r="S15" s="79">
        <f>F15</f>
        <v>2026</v>
      </c>
      <c r="T15" s="79">
        <f>S15+1</f>
        <v>2027</v>
      </c>
      <c r="U15" s="79">
        <f t="shared" ref="U15:V15" si="0">T15+1</f>
        <v>2028</v>
      </c>
      <c r="V15" s="79">
        <f t="shared" si="0"/>
        <v>2029</v>
      </c>
      <c r="W15" s="79" t="s">
        <v>42</v>
      </c>
      <c r="X15" s="80"/>
      <c r="Z15" s="77"/>
      <c r="AA15" s="78"/>
      <c r="AB15" s="78"/>
      <c r="AC15" s="79">
        <f>F15</f>
        <v>2026</v>
      </c>
      <c r="AD15" s="79">
        <f>AC15+1</f>
        <v>2027</v>
      </c>
      <c r="AE15" s="79">
        <f t="shared" ref="AE15" si="1">AD15+1</f>
        <v>2028</v>
      </c>
      <c r="AF15" s="79">
        <f t="shared" ref="AF15" si="2">AE15+1</f>
        <v>2029</v>
      </c>
      <c r="AG15" s="79" t="s">
        <v>42</v>
      </c>
      <c r="AH15" s="80"/>
      <c r="AJ15" s="77"/>
      <c r="AK15" s="78"/>
      <c r="AL15" s="78"/>
      <c r="AM15" s="79">
        <f>F15</f>
        <v>2026</v>
      </c>
      <c r="AN15" s="80"/>
      <c r="AP15" s="77"/>
      <c r="AQ15" s="78"/>
      <c r="AR15" s="78"/>
      <c r="AS15" s="79">
        <f>F15</f>
        <v>2026</v>
      </c>
      <c r="AT15" s="79">
        <f>AS15+1</f>
        <v>2027</v>
      </c>
      <c r="AU15" s="79">
        <f t="shared" ref="AU15" si="3">AT15+1</f>
        <v>2028</v>
      </c>
      <c r="AV15" s="79">
        <f t="shared" ref="AV15" si="4">AU15+1</f>
        <v>2029</v>
      </c>
      <c r="AW15" s="79" t="s">
        <v>42</v>
      </c>
      <c r="AX15" s="80"/>
    </row>
    <row r="16" spans="2:50" ht="15" customHeight="1" x14ac:dyDescent="0.25">
      <c r="B16" s="2"/>
      <c r="C16" s="4" t="s">
        <v>7</v>
      </c>
      <c r="D16" s="4"/>
      <c r="E16" s="4"/>
      <c r="F16" s="105">
        <v>100</v>
      </c>
      <c r="G16" s="12"/>
      <c r="H16" s="6"/>
      <c r="I16" s="6"/>
      <c r="J16" s="21">
        <f>F15</f>
        <v>2026</v>
      </c>
      <c r="K16" s="21">
        <f>J16+1</f>
        <v>2027</v>
      </c>
      <c r="L16" s="22">
        <f>K16+1</f>
        <v>2028</v>
      </c>
      <c r="M16" s="21">
        <f>L16+1</f>
        <v>2029</v>
      </c>
      <c r="N16" s="13"/>
      <c r="P16" s="77"/>
      <c r="Q16" s="154" t="s">
        <v>65</v>
      </c>
      <c r="R16" s="154"/>
      <c r="S16" s="154"/>
      <c r="T16" s="110"/>
      <c r="U16" s="110"/>
      <c r="V16" s="110"/>
      <c r="W16" s="110"/>
      <c r="X16" s="80"/>
      <c r="Z16" s="77"/>
      <c r="AA16" s="110" t="s">
        <v>60</v>
      </c>
      <c r="AB16" s="110"/>
      <c r="AC16" s="110"/>
      <c r="AD16" s="110"/>
      <c r="AE16" s="110"/>
      <c r="AF16" s="110"/>
      <c r="AG16" s="110"/>
      <c r="AH16" s="80"/>
      <c r="AJ16" s="77"/>
      <c r="AK16" s="110" t="s">
        <v>66</v>
      </c>
      <c r="AL16" s="110"/>
      <c r="AM16" s="110"/>
      <c r="AN16" s="80"/>
      <c r="AP16" s="77"/>
      <c r="AQ16" s="154" t="s">
        <v>71</v>
      </c>
      <c r="AR16" s="154"/>
      <c r="AS16" s="154"/>
      <c r="AT16" s="110"/>
      <c r="AU16" s="110"/>
      <c r="AV16" s="110"/>
      <c r="AW16" s="110"/>
      <c r="AX16" s="80"/>
    </row>
    <row r="17" spans="2:50" ht="15" customHeight="1" x14ac:dyDescent="0.25">
      <c r="B17" s="2"/>
      <c r="C17" s="6" t="s">
        <v>11</v>
      </c>
      <c r="D17" s="6"/>
      <c r="E17" s="6"/>
      <c r="F17" s="106">
        <v>0.9</v>
      </c>
      <c r="G17" s="20"/>
      <c r="H17" s="4" t="s">
        <v>18</v>
      </c>
      <c r="I17" s="4"/>
      <c r="J17" s="108">
        <v>4.75</v>
      </c>
      <c r="K17" s="108">
        <v>4.75</v>
      </c>
      <c r="L17" s="108">
        <v>4.5</v>
      </c>
      <c r="M17" s="108">
        <v>5.25</v>
      </c>
      <c r="N17" s="13"/>
      <c r="P17" s="77"/>
      <c r="Q17" s="121" t="s">
        <v>40</v>
      </c>
      <c r="R17" s="99"/>
      <c r="S17" s="100">
        <f>'Results Details'!D37</f>
        <v>110863</v>
      </c>
      <c r="T17" s="100">
        <f>'Results Details'!E37</f>
        <v>97250</v>
      </c>
      <c r="U17" s="100">
        <f>'Results Details'!F37</f>
        <v>89263</v>
      </c>
      <c r="V17" s="100">
        <f>'Results Details'!G37</f>
        <v>160250</v>
      </c>
      <c r="W17" s="100">
        <f>ROUND(SUM(S17:V17),0)</f>
        <v>457626</v>
      </c>
      <c r="X17" s="80"/>
      <c r="Z17" s="77"/>
      <c r="AA17" s="121" t="s">
        <v>40</v>
      </c>
      <c r="AB17" s="99"/>
      <c r="AC17" s="100">
        <f>'Results Details'!D37</f>
        <v>110863</v>
      </c>
      <c r="AD17" s="100">
        <f>'Results Details'!E35</f>
        <v>97250</v>
      </c>
      <c r="AE17" s="100">
        <f>'Results Details'!F35</f>
        <v>89263</v>
      </c>
      <c r="AF17" s="100">
        <f>'Results Details'!G35</f>
        <v>160250</v>
      </c>
      <c r="AG17" s="100">
        <f>ROUND(SUM(AC17:AF17),0)</f>
        <v>457626</v>
      </c>
      <c r="AH17" s="80"/>
      <c r="AJ17" s="77"/>
      <c r="AK17" s="121" t="s">
        <v>40</v>
      </c>
      <c r="AL17" s="99"/>
      <c r="AM17" s="100">
        <f>'Results Details'!D40</f>
        <v>6676.26</v>
      </c>
      <c r="AN17" s="80"/>
      <c r="AP17" s="77"/>
      <c r="AQ17" s="121" t="s">
        <v>40</v>
      </c>
      <c r="AR17" s="99"/>
      <c r="AS17" s="100">
        <v>0</v>
      </c>
      <c r="AT17" s="100">
        <v>0</v>
      </c>
      <c r="AU17" s="100">
        <v>0</v>
      </c>
      <c r="AV17" s="100">
        <v>0</v>
      </c>
      <c r="AW17" s="100">
        <f>ROUND(SUM(AS17:AV17),0)</f>
        <v>0</v>
      </c>
      <c r="AX17" s="80"/>
    </row>
    <row r="18" spans="2:50" ht="15" customHeight="1" x14ac:dyDescent="0.25">
      <c r="B18" s="2"/>
      <c r="C18" s="134" t="s">
        <v>4</v>
      </c>
      <c r="D18" s="134"/>
      <c r="E18" s="134"/>
      <c r="F18" s="6"/>
      <c r="G18" s="12"/>
      <c r="H18" s="4" t="s">
        <v>19</v>
      </c>
      <c r="I18" s="4"/>
      <c r="J18" s="108">
        <v>4.55</v>
      </c>
      <c r="K18" s="108">
        <v>4</v>
      </c>
      <c r="L18" s="108">
        <v>3.95</v>
      </c>
      <c r="M18" s="108">
        <v>6</v>
      </c>
      <c r="N18" s="14"/>
      <c r="P18" s="77"/>
      <c r="Q18" s="122" t="s">
        <v>10</v>
      </c>
      <c r="R18" s="101"/>
      <c r="S18" s="102">
        <f>'Results Details'!I37</f>
        <v>80863</v>
      </c>
      <c r="T18" s="102">
        <f>'Results Details'!J37</f>
        <v>94250</v>
      </c>
      <c r="U18" s="102">
        <f>'Results Details'!K37</f>
        <v>89263</v>
      </c>
      <c r="V18" s="102">
        <f>'Results Details'!L37</f>
        <v>160250</v>
      </c>
      <c r="W18" s="127">
        <f>IF(SUM($J$29:$M$29)&gt;0,ROUND(SUM(S18:V18),0),"n/a  ")</f>
        <v>424626</v>
      </c>
      <c r="X18" s="80"/>
      <c r="Z18" s="77"/>
      <c r="AA18" s="122" t="s">
        <v>10</v>
      </c>
      <c r="AB18" s="101"/>
      <c r="AC18" s="102">
        <f>'Results Details'!I35</f>
        <v>80863</v>
      </c>
      <c r="AD18" s="102">
        <f>'Results Details'!J35</f>
        <v>94250</v>
      </c>
      <c r="AE18" s="102">
        <f>'Results Details'!K35</f>
        <v>89263</v>
      </c>
      <c r="AF18" s="102">
        <f>'Results Details'!L35</f>
        <v>160250</v>
      </c>
      <c r="AG18" s="127">
        <f>IF(SUM($J$29:$M$29)&gt;0,ROUND(SUM(AC18:AF18),0),"n/a  ")</f>
        <v>424626</v>
      </c>
      <c r="AH18" s="80"/>
      <c r="AJ18" s="77"/>
      <c r="AK18" s="122" t="s">
        <v>10</v>
      </c>
      <c r="AL18" s="101"/>
      <c r="AM18" s="102">
        <f>'Results Details'!I40</f>
        <v>6346.26</v>
      </c>
      <c r="AN18" s="80"/>
      <c r="AP18" s="77"/>
      <c r="AQ18" s="122" t="s">
        <v>10</v>
      </c>
      <c r="AR18" s="101"/>
      <c r="AS18" s="102">
        <f>'Results Details'!I35-'Results Details'!$D$35</f>
        <v>-30000</v>
      </c>
      <c r="AT18" s="102">
        <f>'Results Details'!J35-'Results Details'!$D$35</f>
        <v>-16613</v>
      </c>
      <c r="AU18" s="102">
        <f>'Results Details'!K35-'Results Details'!$D$35</f>
        <v>-21600</v>
      </c>
      <c r="AV18" s="102">
        <f>'Results Details'!L35-'Results Details'!$D$35</f>
        <v>49387</v>
      </c>
      <c r="AW18" s="127">
        <f>IF(SUM($J$29:$M$29)&gt;0,ROUND(SUM(AS18:AV18),0),"n/a  ")</f>
        <v>-18826</v>
      </c>
      <c r="AX18" s="80"/>
    </row>
    <row r="19" spans="2:50" ht="15" customHeight="1" x14ac:dyDescent="0.25">
      <c r="B19" s="2"/>
      <c r="C19" s="5" t="s">
        <v>1</v>
      </c>
      <c r="D19" s="5"/>
      <c r="E19" s="5"/>
      <c r="F19" s="105">
        <v>600</v>
      </c>
      <c r="G19" s="17"/>
      <c r="H19" s="134" t="s">
        <v>20</v>
      </c>
      <c r="I19" s="136"/>
      <c r="J19" s="107">
        <v>2100</v>
      </c>
      <c r="K19" s="107">
        <v>2400</v>
      </c>
      <c r="L19" s="107">
        <v>2400</v>
      </c>
      <c r="M19" s="107">
        <v>2400</v>
      </c>
      <c r="N19" s="14"/>
      <c r="P19" s="77"/>
      <c r="Q19" s="123" t="s">
        <v>16</v>
      </c>
      <c r="R19" s="103"/>
      <c r="S19" s="102">
        <f>'Results Details'!N37</f>
        <v>110863</v>
      </c>
      <c r="T19" s="102">
        <f>'Results Details'!O37</f>
        <v>97250</v>
      </c>
      <c r="U19" s="102">
        <f>'Results Details'!P37</f>
        <v>89263</v>
      </c>
      <c r="V19" s="102">
        <f>'Results Details'!Q37</f>
        <v>140900</v>
      </c>
      <c r="W19" s="127">
        <f>IF(SUM($J$31:$M$31)&gt;0,ROUND(SUM(S19:V19),0),"n/a  ")</f>
        <v>438276</v>
      </c>
      <c r="X19" s="80"/>
      <c r="Z19" s="77"/>
      <c r="AA19" s="123" t="s">
        <v>16</v>
      </c>
      <c r="AB19" s="103"/>
      <c r="AC19" s="102">
        <f>'Results Details'!N35</f>
        <v>110863</v>
      </c>
      <c r="AD19" s="102">
        <f>'Results Details'!O35</f>
        <v>97250</v>
      </c>
      <c r="AE19" s="102">
        <f>'Results Details'!P35</f>
        <v>113263</v>
      </c>
      <c r="AF19" s="102">
        <f>'Results Details'!Q35</f>
        <v>140900</v>
      </c>
      <c r="AG19" s="127">
        <f>IF(SUM($J$31:$M$31)&gt;0,ROUND(SUM(AC19:AF19),0),"n/a  ")</f>
        <v>462276</v>
      </c>
      <c r="AH19" s="80"/>
      <c r="AJ19" s="77"/>
      <c r="AK19" s="123" t="s">
        <v>16</v>
      </c>
      <c r="AL19" s="103"/>
      <c r="AM19" s="102">
        <f>'Results Details'!N40</f>
        <v>6639.3155555555559</v>
      </c>
      <c r="AN19" s="80"/>
      <c r="AP19" s="77"/>
      <c r="AQ19" s="123" t="s">
        <v>16</v>
      </c>
      <c r="AR19" s="103"/>
      <c r="AS19" s="102">
        <f>'Results Details'!N35-'Results Details'!$D$35</f>
        <v>0</v>
      </c>
      <c r="AT19" s="102">
        <f>'Results Details'!O35-'Results Details'!$D$35</f>
        <v>-13613</v>
      </c>
      <c r="AU19" s="102">
        <f>'Results Details'!P35-'Results Details'!$D$35</f>
        <v>2400</v>
      </c>
      <c r="AV19" s="102">
        <f>'Results Details'!Q35-'Results Details'!$D$35</f>
        <v>30037</v>
      </c>
      <c r="AW19" s="127">
        <f>IF(SUM($J$31:$M$31)&gt;0,ROUND(SUM(AS19:AV19),0),"n/a  ")</f>
        <v>18824</v>
      </c>
      <c r="AX19" s="80"/>
    </row>
    <row r="20" spans="2:50" ht="15" customHeight="1" x14ac:dyDescent="0.25">
      <c r="B20" s="2"/>
      <c r="C20" s="5" t="s">
        <v>2</v>
      </c>
      <c r="D20" s="5"/>
      <c r="E20" s="5"/>
      <c r="F20" s="105">
        <v>550</v>
      </c>
      <c r="G20" s="17"/>
      <c r="H20" s="134" t="s">
        <v>21</v>
      </c>
      <c r="I20" s="136"/>
      <c r="J20" s="107">
        <v>4200</v>
      </c>
      <c r="K20" s="107">
        <v>3000</v>
      </c>
      <c r="L20" s="107">
        <v>3000</v>
      </c>
      <c r="M20" s="107">
        <v>3000</v>
      </c>
      <c r="N20" s="14"/>
      <c r="P20" s="77"/>
      <c r="Q20" s="122" t="s">
        <v>13</v>
      </c>
      <c r="R20" s="101"/>
      <c r="S20" s="102">
        <f>'Results Details'!S37</f>
        <v>84100</v>
      </c>
      <c r="T20" s="102">
        <f>'Results Details'!T37</f>
        <v>84900</v>
      </c>
      <c r="U20" s="102">
        <f>'Results Details'!U37</f>
        <v>77800</v>
      </c>
      <c r="V20" s="102">
        <f>'Results Details'!V37</f>
        <v>140900</v>
      </c>
      <c r="W20" s="127">
        <f>IF(SUM($J$32:$M$32)&gt;0,ROUND(SUM(S20:V20),0),"n/a  ")</f>
        <v>387700</v>
      </c>
      <c r="X20" s="80"/>
      <c r="Z20" s="77"/>
      <c r="AA20" s="122" t="s">
        <v>13</v>
      </c>
      <c r="AB20" s="101"/>
      <c r="AC20" s="102">
        <f>'Results Details'!S35</f>
        <v>126100</v>
      </c>
      <c r="AD20" s="102">
        <f>'Results Details'!T35</f>
        <v>84900</v>
      </c>
      <c r="AE20" s="102">
        <f>'Results Details'!U35</f>
        <v>77800</v>
      </c>
      <c r="AF20" s="102">
        <f>'Results Details'!V35</f>
        <v>140900</v>
      </c>
      <c r="AG20" s="127">
        <f>IF(SUM($J$32:$M$32)&gt;0,ROUND(SUM(AC20:AF20),0),"n/a  ")</f>
        <v>429700</v>
      </c>
      <c r="AH20" s="80"/>
      <c r="AJ20" s="77"/>
      <c r="AK20" s="122" t="s">
        <v>13</v>
      </c>
      <c r="AL20" s="101"/>
      <c r="AM20" s="102">
        <f>'Results Details'!S40</f>
        <v>6314.3333333333339</v>
      </c>
      <c r="AN20" s="80"/>
      <c r="AP20" s="77"/>
      <c r="AQ20" s="122" t="s">
        <v>13</v>
      </c>
      <c r="AR20" s="101"/>
      <c r="AS20" s="102">
        <f>'Results Details'!S35-'Results Details'!$D$35</f>
        <v>15237</v>
      </c>
      <c r="AT20" s="102">
        <f>'Results Details'!T35-'Results Details'!$D$35</f>
        <v>-25963</v>
      </c>
      <c r="AU20" s="102">
        <f>'Results Details'!U35-'Results Details'!$D$35</f>
        <v>-33063</v>
      </c>
      <c r="AV20" s="102">
        <f>'Results Details'!V35-'Results Details'!$D$35</f>
        <v>30037</v>
      </c>
      <c r="AW20" s="127">
        <f>IF(SUM($J$32:$M$32)&gt;0,ROUND(SUM(AS20:AV20),0),"n/a  ")</f>
        <v>-13752</v>
      </c>
      <c r="AX20" s="80"/>
    </row>
    <row r="21" spans="2:50" x14ac:dyDescent="0.25">
      <c r="B21" s="2"/>
      <c r="C21" s="6" t="s">
        <v>6</v>
      </c>
      <c r="D21" s="6"/>
      <c r="E21" s="6"/>
      <c r="F21" s="107">
        <v>1300</v>
      </c>
      <c r="G21" s="17"/>
      <c r="H21" s="137" t="s">
        <v>52</v>
      </c>
      <c r="I21" s="137"/>
      <c r="J21" s="107">
        <v>4500</v>
      </c>
      <c r="K21" s="107">
        <v>4500</v>
      </c>
      <c r="L21" s="107">
        <v>4500</v>
      </c>
      <c r="M21" s="107">
        <v>4500</v>
      </c>
      <c r="N21" s="14"/>
      <c r="P21" s="77"/>
      <c r="Q21" s="123" t="s">
        <v>55</v>
      </c>
      <c r="R21" s="103"/>
      <c r="S21" s="102">
        <f>'Results Details'!X37</f>
        <v>84100</v>
      </c>
      <c r="T21" s="102">
        <f>'Results Details'!Y37</f>
        <v>84900</v>
      </c>
      <c r="U21" s="102">
        <f>'Results Details'!Z37</f>
        <v>77800</v>
      </c>
      <c r="V21" s="102">
        <f>'Results Details'!AA37</f>
        <v>140900</v>
      </c>
      <c r="W21" s="127">
        <f>IF(SUM($J$33:$M$33)&gt;0,ROUND(SUM(S21:V21),0),"n/a  ")</f>
        <v>387700</v>
      </c>
      <c r="X21" s="80"/>
      <c r="Z21" s="77"/>
      <c r="AA21" s="123" t="s">
        <v>55</v>
      </c>
      <c r="AB21" s="103"/>
      <c r="AC21" s="102">
        <f>'Results Details'!X35</f>
        <v>129100</v>
      </c>
      <c r="AD21" s="102">
        <f>'Results Details'!Y35</f>
        <v>84900</v>
      </c>
      <c r="AE21" s="102">
        <f>'Results Details'!Z35</f>
        <v>77800</v>
      </c>
      <c r="AF21" s="102">
        <f>'Results Details'!AA35</f>
        <v>140900</v>
      </c>
      <c r="AG21" s="127">
        <f>IF(SUM($J$33:$M$33)&gt;0,ROUND(SUM(AC21:AF21),0),"n/a  ")</f>
        <v>432700</v>
      </c>
      <c r="AH21" s="80"/>
      <c r="AJ21" s="77"/>
      <c r="AK21" s="123" t="s">
        <v>55</v>
      </c>
      <c r="AL21" s="103"/>
      <c r="AM21" s="102">
        <f>'Results Details'!X40</f>
        <v>6314.3333333333339</v>
      </c>
      <c r="AN21" s="80"/>
      <c r="AP21" s="77"/>
      <c r="AQ21" s="123" t="s">
        <v>55</v>
      </c>
      <c r="AR21" s="103"/>
      <c r="AS21" s="102">
        <f>'Results Details'!X35-'Results Details'!$D$35</f>
        <v>18237</v>
      </c>
      <c r="AT21" s="102">
        <f>'Results Details'!Y35-'Results Details'!$D$35</f>
        <v>-25963</v>
      </c>
      <c r="AU21" s="102">
        <f>'Results Details'!Z35-'Results Details'!$D$35</f>
        <v>-33063</v>
      </c>
      <c r="AV21" s="102">
        <f>'Results Details'!AA35-'Results Details'!$D$35</f>
        <v>30037</v>
      </c>
      <c r="AW21" s="127">
        <f>IF(SUM($J$33:$M$33)&gt;0,ROUND(SUM(AS21:AV21),0),"n/a  ")</f>
        <v>-10752</v>
      </c>
      <c r="AX21" s="80"/>
    </row>
    <row r="22" spans="2:50" ht="15" customHeight="1" x14ac:dyDescent="0.25">
      <c r="B22" s="2"/>
      <c r="C22" s="137" t="s">
        <v>47</v>
      </c>
      <c r="D22" s="137"/>
      <c r="E22" s="137"/>
      <c r="F22" s="137"/>
      <c r="G22" s="17"/>
      <c r="H22" s="134" t="s">
        <v>22</v>
      </c>
      <c r="I22" s="136"/>
      <c r="J22" s="107">
        <v>200</v>
      </c>
      <c r="K22" s="107">
        <v>200</v>
      </c>
      <c r="L22" s="107">
        <v>200</v>
      </c>
      <c r="M22" s="107">
        <v>200</v>
      </c>
      <c r="N22" s="14"/>
      <c r="P22" s="77"/>
      <c r="Q22" s="123" t="s">
        <v>57</v>
      </c>
      <c r="R22" s="103"/>
      <c r="S22" s="102">
        <f>'Results Details'!AC37</f>
        <v>62690</v>
      </c>
      <c r="T22" s="102">
        <f>'Results Details'!AD37</f>
        <v>77800</v>
      </c>
      <c r="U22" s="102">
        <f>'Results Details'!AE37</f>
        <v>71410</v>
      </c>
      <c r="V22" s="102">
        <f>'Results Details'!AF37</f>
        <v>108850</v>
      </c>
      <c r="W22" s="127">
        <f>IF(SUM($J$31:$M$33)&gt;0,ROUND(SUM(S22:V22),0),"n/a  ")</f>
        <v>320750</v>
      </c>
      <c r="X22" s="80"/>
      <c r="Z22" s="77"/>
      <c r="AA22" s="123" t="s">
        <v>57</v>
      </c>
      <c r="AB22" s="103"/>
      <c r="AC22" s="102">
        <f>'Results Details'!AC35</f>
        <v>149690</v>
      </c>
      <c r="AD22" s="102">
        <f>'Results Details'!AD35</f>
        <v>77800</v>
      </c>
      <c r="AE22" s="102">
        <f>'Results Details'!AE35</f>
        <v>95410</v>
      </c>
      <c r="AF22" s="102">
        <f>'Results Details'!AF35</f>
        <v>108850</v>
      </c>
      <c r="AG22" s="127">
        <f>IF(SUM($J$31:$M$33)&gt;0,ROUND(SUM(AC22:AF22),0),"n/a  ")</f>
        <v>431750</v>
      </c>
      <c r="AH22" s="80"/>
      <c r="AJ22" s="77"/>
      <c r="AK22" s="123" t="s">
        <v>57</v>
      </c>
      <c r="AL22" s="103"/>
      <c r="AM22" s="102">
        <f>'Results Details'!AC40</f>
        <v>6147.0249999999996</v>
      </c>
      <c r="AN22" s="80"/>
      <c r="AP22" s="77"/>
      <c r="AQ22" s="123" t="s">
        <v>57</v>
      </c>
      <c r="AR22" s="103"/>
      <c r="AS22" s="102">
        <f>'Results Details'!AC35-'Results Details'!$D$35</f>
        <v>38827</v>
      </c>
      <c r="AT22" s="102">
        <f>'Results Details'!AD35-'Results Details'!$D$35</f>
        <v>-33063</v>
      </c>
      <c r="AU22" s="102">
        <f>'Results Details'!AE35-'Results Details'!$D$35</f>
        <v>-15453</v>
      </c>
      <c r="AV22" s="102">
        <f>'Results Details'!AF35-'Results Details'!$D$35</f>
        <v>-2013</v>
      </c>
      <c r="AW22" s="127">
        <f>IF(SUM($J$31:$M$33)&gt;0,ROUND(SUM(AS22:AV22),0),"n/a  ")</f>
        <v>-11702</v>
      </c>
      <c r="AX22" s="80"/>
    </row>
    <row r="23" spans="2:50" ht="15" customHeight="1" x14ac:dyDescent="0.25">
      <c r="B23" s="2"/>
      <c r="C23" s="137" t="s">
        <v>48</v>
      </c>
      <c r="D23" s="137"/>
      <c r="E23" s="141"/>
      <c r="F23" s="105">
        <v>4500</v>
      </c>
      <c r="G23" s="17"/>
      <c r="H23" s="19"/>
      <c r="I23" s="19"/>
      <c r="J23" s="18"/>
      <c r="K23" s="18"/>
      <c r="L23" s="18"/>
      <c r="M23" s="18"/>
      <c r="N23" s="14"/>
      <c r="P23" s="77"/>
      <c r="Q23" s="78"/>
      <c r="R23" s="78"/>
      <c r="S23" s="78"/>
      <c r="T23" s="78"/>
      <c r="U23" s="78"/>
      <c r="V23" s="78"/>
      <c r="W23" s="78"/>
      <c r="X23" s="80"/>
      <c r="Z23" s="77"/>
      <c r="AA23" s="78"/>
      <c r="AB23" s="78"/>
      <c r="AC23" s="78"/>
      <c r="AD23" s="78"/>
      <c r="AE23" s="78"/>
      <c r="AF23" s="78"/>
      <c r="AG23" s="78"/>
      <c r="AH23" s="80"/>
      <c r="AJ23" s="77"/>
      <c r="AK23" s="78"/>
      <c r="AL23" s="78"/>
      <c r="AM23" s="78"/>
      <c r="AN23" s="80"/>
      <c r="AP23" s="77"/>
      <c r="AQ23" s="78"/>
      <c r="AR23" s="78"/>
      <c r="AS23" s="78"/>
      <c r="AT23" s="78"/>
      <c r="AU23" s="78"/>
      <c r="AV23" s="78"/>
      <c r="AW23" s="78"/>
      <c r="AX23" s="80"/>
    </row>
    <row r="24" spans="2:50" ht="5.0999999999999996" customHeight="1" thickBot="1" x14ac:dyDescent="0.3">
      <c r="B24" s="3"/>
      <c r="C24" s="15"/>
      <c r="D24" s="15"/>
      <c r="E24" s="15"/>
      <c r="F24" s="15"/>
      <c r="G24" s="15"/>
      <c r="H24" s="15"/>
      <c r="I24" s="15"/>
      <c r="J24" s="15"/>
      <c r="K24" s="15"/>
      <c r="L24" s="15"/>
      <c r="M24" s="15"/>
      <c r="N24" s="16"/>
      <c r="P24" s="77"/>
      <c r="Q24" s="78"/>
      <c r="R24" s="78"/>
      <c r="S24" s="78"/>
      <c r="T24" s="78"/>
      <c r="U24" s="78"/>
      <c r="V24" s="78"/>
      <c r="W24" s="78"/>
      <c r="X24" s="80"/>
      <c r="Z24" s="77"/>
      <c r="AA24" s="78"/>
      <c r="AB24" s="78"/>
      <c r="AC24" s="78"/>
      <c r="AD24" s="78"/>
      <c r="AE24" s="78"/>
      <c r="AF24" s="78"/>
      <c r="AG24" s="78"/>
      <c r="AH24" s="80"/>
      <c r="AJ24" s="77"/>
      <c r="AK24" s="78"/>
      <c r="AL24" s="78"/>
      <c r="AM24" s="78"/>
      <c r="AN24" s="80"/>
      <c r="AP24" s="77"/>
      <c r="AQ24" s="78"/>
      <c r="AR24" s="78"/>
      <c r="AS24" s="78"/>
      <c r="AT24" s="78"/>
      <c r="AU24" s="78"/>
      <c r="AV24" s="78"/>
      <c r="AW24" s="78"/>
      <c r="AX24" s="80"/>
    </row>
    <row r="25" spans="2:50" x14ac:dyDescent="0.25">
      <c r="P25" s="77"/>
      <c r="Q25" s="135" t="s">
        <v>72</v>
      </c>
      <c r="R25" s="135"/>
      <c r="S25" s="135"/>
      <c r="T25" s="135"/>
      <c r="U25" s="135"/>
      <c r="V25" s="135"/>
      <c r="W25" s="135"/>
      <c r="X25" s="80"/>
      <c r="Z25" s="77"/>
      <c r="AA25" s="135" t="s">
        <v>72</v>
      </c>
      <c r="AB25" s="135"/>
      <c r="AC25" s="135"/>
      <c r="AD25" s="135"/>
      <c r="AE25" s="135"/>
      <c r="AF25" s="135"/>
      <c r="AG25" s="135"/>
      <c r="AH25" s="80"/>
      <c r="AJ25" s="77"/>
      <c r="AK25" s="135" t="s">
        <v>61</v>
      </c>
      <c r="AL25" s="135"/>
      <c r="AM25" s="135"/>
      <c r="AN25" s="80"/>
      <c r="AP25" s="77"/>
      <c r="AQ25" s="135" t="s">
        <v>72</v>
      </c>
      <c r="AR25" s="135"/>
      <c r="AS25" s="135"/>
      <c r="AT25" s="135"/>
      <c r="AU25" s="135"/>
      <c r="AV25" s="135"/>
      <c r="AW25" s="135"/>
      <c r="AX25" s="80"/>
    </row>
    <row r="26" spans="2:50" ht="15" customHeight="1" thickBot="1" x14ac:dyDescent="0.3">
      <c r="B26" s="138" t="s">
        <v>12</v>
      </c>
      <c r="C26" s="139"/>
      <c r="D26" s="139"/>
      <c r="E26" s="139"/>
      <c r="F26" s="139"/>
      <c r="G26" s="139"/>
      <c r="H26" s="139"/>
      <c r="I26" s="139"/>
      <c r="J26" s="139"/>
      <c r="K26" s="139"/>
      <c r="L26" s="139"/>
      <c r="M26" s="139"/>
      <c r="N26" s="139"/>
      <c r="P26" s="77"/>
      <c r="Q26" s="142" t="str">
        <f>IF(W18=MAX(W18:W22),"BUY HAY",IF(W19=MAX(W18:W22),"SELL COWS",IF(W20=MAX(W18:W22),"SELL PAIRS",IF(W21=MAX(W18:W22),"SELL 3-IN-1 COWS",IF(W22=MAX(W18:W22),"SELL A COMBINATION OF COW TYPES","")))))</f>
        <v>SELL COWS</v>
      </c>
      <c r="R26" s="142"/>
      <c r="S26" s="142"/>
      <c r="T26" s="142"/>
      <c r="U26" s="142"/>
      <c r="V26" s="142"/>
      <c r="W26" s="142"/>
      <c r="X26" s="80"/>
      <c r="Z26" s="77"/>
      <c r="AA26" s="142" t="str">
        <f>IF(AG18=MAX(AG18:AG22),"BUY HAY.",IF(AG19=MAX(AG18:AG22),"SELL COWS.",IF(AG20=MAX(AG18:AG22),"SELL PAIRS.",IF(AG21=MAX(AG18:AG22),"SELL 3-IN-1 COWS.",IF(AG22=MAX(AG18:AG22),"SELL A COMBINATION OF COW TYPES.","")))))</f>
        <v>SELL COWS.</v>
      </c>
      <c r="AB26" s="142"/>
      <c r="AC26" s="142"/>
      <c r="AD26" s="142"/>
      <c r="AE26" s="142"/>
      <c r="AF26" s="142"/>
      <c r="AG26" s="142"/>
      <c r="AH26" s="80"/>
      <c r="AJ26" s="77"/>
      <c r="AK26" s="142" t="str">
        <f>IF(AM18=MAX(AM18:AM22),"BUY HAY.",IF(AM19=MAX(AM18:AM22),"SELL COWS.",IF(AM20=MAX(AM18:AM22),"SELL PAIRS.",IF(AM21=MAX(AM18:AM22),"SELL 3-IN-1 COWS.",IF(AM22=MAX(AM18:AM22),"SELL A COMBINATION OF COW TYPES.","")))))</f>
        <v>SELL COWS.</v>
      </c>
      <c r="AL26" s="142"/>
      <c r="AM26" s="142"/>
      <c r="AN26" s="80"/>
      <c r="AP26" s="77"/>
      <c r="AQ26" s="142" t="str">
        <f>IF(AW18=MAX(AW18:AW22),"BUY HAY.",IF(AW19=MAX(AW18:AW22),"SELL COWS.",IF(AW20=MAX(AW18:AW22),"SELL PAIRS.",IF(AW21=MAX(AW18:AW22),"SELL 3-IN-1 COWS.",IF(AW22=MAX(AW18:AW22),"SELL A COMBINATION OF COW TYPES.","")))))</f>
        <v>SELL COWS.</v>
      </c>
      <c r="AR26" s="142"/>
      <c r="AS26" s="142"/>
      <c r="AT26" s="142"/>
      <c r="AU26" s="142"/>
      <c r="AV26" s="142"/>
      <c r="AW26" s="142"/>
      <c r="AX26" s="80"/>
    </row>
    <row r="27" spans="2:50" ht="5.0999999999999996" customHeight="1" x14ac:dyDescent="0.25">
      <c r="B27" s="9"/>
      <c r="C27" s="83"/>
      <c r="D27" s="83"/>
      <c r="E27" s="83"/>
      <c r="F27" s="83"/>
      <c r="G27" s="83"/>
      <c r="H27" s="83"/>
      <c r="I27" s="12"/>
      <c r="J27" s="12"/>
      <c r="K27" s="12"/>
      <c r="L27" s="12"/>
      <c r="M27" s="12"/>
      <c r="N27" s="11"/>
      <c r="P27" s="77"/>
      <c r="Q27" s="142"/>
      <c r="R27" s="142"/>
      <c r="S27" s="142"/>
      <c r="T27" s="142"/>
      <c r="U27" s="142"/>
      <c r="V27" s="142"/>
      <c r="W27" s="142"/>
      <c r="X27" s="80"/>
      <c r="Z27" s="77"/>
      <c r="AA27" s="142"/>
      <c r="AB27" s="142"/>
      <c r="AC27" s="142"/>
      <c r="AD27" s="142"/>
      <c r="AE27" s="142"/>
      <c r="AF27" s="142"/>
      <c r="AG27" s="142"/>
      <c r="AH27" s="80"/>
      <c r="AJ27" s="77"/>
      <c r="AK27" s="142"/>
      <c r="AL27" s="142"/>
      <c r="AM27" s="142"/>
      <c r="AN27" s="80"/>
      <c r="AP27" s="77"/>
      <c r="AQ27" s="142"/>
      <c r="AR27" s="142"/>
      <c r="AS27" s="142"/>
      <c r="AT27" s="142"/>
      <c r="AU27" s="142"/>
      <c r="AV27" s="142"/>
      <c r="AW27" s="142"/>
      <c r="AX27" s="80"/>
    </row>
    <row r="28" spans="2:50" ht="15" customHeight="1" x14ac:dyDescent="0.25">
      <c r="B28" s="2"/>
      <c r="C28" s="137" t="s">
        <v>73</v>
      </c>
      <c r="D28" s="137"/>
      <c r="E28" s="137"/>
      <c r="F28" s="137"/>
      <c r="G28" s="137"/>
      <c r="H28" s="137"/>
      <c r="I28" s="12"/>
      <c r="J28" s="84">
        <f>F15</f>
        <v>2026</v>
      </c>
      <c r="K28" s="84">
        <f>J28+1</f>
        <v>2027</v>
      </c>
      <c r="L28" s="84">
        <f>K28+1</f>
        <v>2028</v>
      </c>
      <c r="M28" s="84">
        <f>L28+1</f>
        <v>2029</v>
      </c>
      <c r="N28" s="14"/>
      <c r="P28" s="77"/>
      <c r="Q28" s="142"/>
      <c r="R28" s="142"/>
      <c r="S28" s="142"/>
      <c r="T28" s="142"/>
      <c r="U28" s="142"/>
      <c r="V28" s="142"/>
      <c r="W28" s="142"/>
      <c r="X28" s="80"/>
      <c r="Z28" s="77"/>
      <c r="AA28" s="142"/>
      <c r="AB28" s="142"/>
      <c r="AC28" s="142"/>
      <c r="AD28" s="142"/>
      <c r="AE28" s="142"/>
      <c r="AF28" s="142"/>
      <c r="AG28" s="142"/>
      <c r="AH28" s="80"/>
      <c r="AJ28" s="77"/>
      <c r="AK28" s="142"/>
      <c r="AL28" s="142"/>
      <c r="AM28" s="142"/>
      <c r="AN28" s="80"/>
      <c r="AP28" s="77"/>
      <c r="AQ28" s="142"/>
      <c r="AR28" s="142"/>
      <c r="AS28" s="142"/>
      <c r="AT28" s="142"/>
      <c r="AU28" s="142"/>
      <c r="AV28" s="142"/>
      <c r="AW28" s="142"/>
      <c r="AX28" s="80"/>
    </row>
    <row r="29" spans="2:50" ht="15" customHeight="1" x14ac:dyDescent="0.25">
      <c r="B29" s="2"/>
      <c r="C29" s="137"/>
      <c r="D29" s="137"/>
      <c r="E29" s="137"/>
      <c r="F29" s="137"/>
      <c r="G29" s="137"/>
      <c r="H29" s="137"/>
      <c r="I29" s="12"/>
      <c r="J29" s="105">
        <v>3000</v>
      </c>
      <c r="K29" s="105">
        <v>300</v>
      </c>
      <c r="L29" s="105">
        <v>0</v>
      </c>
      <c r="M29" s="105">
        <v>0</v>
      </c>
      <c r="N29" s="14"/>
      <c r="P29" s="77"/>
      <c r="Q29" s="78"/>
      <c r="R29" s="130"/>
      <c r="S29" s="130"/>
      <c r="T29" s="130"/>
      <c r="U29" s="130"/>
      <c r="V29" s="130"/>
      <c r="W29" s="129"/>
      <c r="X29" s="80"/>
      <c r="Z29" s="77"/>
      <c r="AA29" s="78"/>
      <c r="AB29" s="130"/>
      <c r="AC29" s="130"/>
      <c r="AD29" s="130"/>
      <c r="AE29" s="130"/>
      <c r="AF29" s="130"/>
      <c r="AG29" s="129"/>
      <c r="AH29" s="80"/>
      <c r="AJ29" s="77"/>
      <c r="AK29" s="78"/>
      <c r="AL29" s="128"/>
      <c r="AM29" s="128"/>
      <c r="AN29" s="80"/>
      <c r="AP29" s="77"/>
      <c r="AQ29" s="78"/>
      <c r="AR29" s="130"/>
      <c r="AS29" s="130"/>
      <c r="AT29" s="130"/>
      <c r="AU29" s="130"/>
      <c r="AV29" s="130"/>
      <c r="AW29" s="129"/>
      <c r="AX29" s="80"/>
    </row>
    <row r="30" spans="2:50" ht="9.9499999999999993" customHeight="1" x14ac:dyDescent="0.25">
      <c r="B30" s="2"/>
      <c r="C30" s="6"/>
      <c r="D30" s="6"/>
      <c r="E30" s="6"/>
      <c r="F30" s="6"/>
      <c r="G30" s="6"/>
      <c r="H30" s="6"/>
      <c r="I30" s="12"/>
      <c r="J30" s="12"/>
      <c r="K30" s="12"/>
      <c r="L30" s="12"/>
      <c r="M30" s="12"/>
      <c r="N30" s="14"/>
      <c r="P30" s="77"/>
      <c r="Q30" s="129"/>
      <c r="R30" s="129"/>
      <c r="S30" s="129"/>
      <c r="T30" s="129"/>
      <c r="U30" s="129"/>
      <c r="V30" s="129"/>
      <c r="W30" s="129"/>
      <c r="X30" s="80"/>
      <c r="Z30" s="77"/>
      <c r="AA30" s="129"/>
      <c r="AB30" s="129"/>
      <c r="AC30" s="129"/>
      <c r="AD30" s="129"/>
      <c r="AE30" s="129"/>
      <c r="AF30" s="129"/>
      <c r="AG30" s="129"/>
      <c r="AH30" s="80"/>
      <c r="AJ30" s="77"/>
      <c r="AK30" s="128"/>
      <c r="AL30" s="128"/>
      <c r="AM30" s="128"/>
      <c r="AN30" s="80"/>
      <c r="AP30" s="77"/>
      <c r="AQ30" s="129"/>
      <c r="AR30" s="129"/>
      <c r="AS30" s="129"/>
      <c r="AT30" s="129"/>
      <c r="AU30" s="129"/>
      <c r="AV30" s="129"/>
      <c r="AW30" s="129"/>
      <c r="AX30" s="80"/>
    </row>
    <row r="31" spans="2:50" x14ac:dyDescent="0.25">
      <c r="B31" s="2"/>
      <c r="C31" s="140" t="s">
        <v>74</v>
      </c>
      <c r="D31" s="140"/>
      <c r="E31" s="140"/>
      <c r="F31" s="140"/>
      <c r="G31" s="140"/>
      <c r="H31" s="140"/>
      <c r="I31" s="23" t="s">
        <v>23</v>
      </c>
      <c r="J31" s="105">
        <v>0</v>
      </c>
      <c r="K31" s="105">
        <v>0</v>
      </c>
      <c r="L31" s="105">
        <v>10</v>
      </c>
      <c r="M31" s="105">
        <v>0</v>
      </c>
      <c r="N31" s="14"/>
      <c r="P31" s="77"/>
      <c r="Q31" s="124"/>
      <c r="R31" s="124"/>
      <c r="S31" s="124"/>
      <c r="T31" s="124"/>
      <c r="U31" s="124"/>
      <c r="V31" s="124"/>
      <c r="W31" s="124"/>
      <c r="X31" s="80"/>
      <c r="Z31" s="77"/>
      <c r="AA31" s="124"/>
      <c r="AB31" s="124"/>
      <c r="AC31" s="124"/>
      <c r="AD31" s="124"/>
      <c r="AE31" s="124"/>
      <c r="AF31" s="124"/>
      <c r="AG31" s="124"/>
      <c r="AH31" s="80"/>
      <c r="AJ31" s="77"/>
      <c r="AK31" s="126"/>
      <c r="AL31" s="126"/>
      <c r="AM31" s="126"/>
      <c r="AN31" s="80"/>
      <c r="AP31" s="77"/>
      <c r="AQ31" s="124"/>
      <c r="AR31" s="124"/>
      <c r="AS31" s="124"/>
      <c r="AT31" s="124"/>
      <c r="AU31" s="124"/>
      <c r="AV31" s="124"/>
      <c r="AW31" s="124"/>
      <c r="AX31" s="80"/>
    </row>
    <row r="32" spans="2:50" ht="15" customHeight="1" x14ac:dyDescent="0.25">
      <c r="B32" s="2"/>
      <c r="C32" s="140"/>
      <c r="D32" s="140"/>
      <c r="E32" s="140"/>
      <c r="F32" s="140"/>
      <c r="G32" s="140"/>
      <c r="H32" s="140"/>
      <c r="I32" s="23" t="s">
        <v>24</v>
      </c>
      <c r="J32" s="105">
        <v>10</v>
      </c>
      <c r="K32" s="105">
        <v>0</v>
      </c>
      <c r="L32" s="105">
        <v>0</v>
      </c>
      <c r="M32" s="105">
        <v>0</v>
      </c>
      <c r="N32" s="14"/>
      <c r="P32" s="77"/>
      <c r="Q32" s="133" t="s">
        <v>67</v>
      </c>
      <c r="R32" s="133"/>
      <c r="S32" s="133"/>
      <c r="T32" s="133"/>
      <c r="U32" s="133"/>
      <c r="V32" s="133"/>
      <c r="W32" s="133"/>
      <c r="X32" s="80"/>
      <c r="Z32" s="77"/>
      <c r="AA32" s="133" t="s">
        <v>67</v>
      </c>
      <c r="AB32" s="133"/>
      <c r="AC32" s="133"/>
      <c r="AD32" s="133"/>
      <c r="AE32" s="133"/>
      <c r="AF32" s="133"/>
      <c r="AG32" s="133"/>
      <c r="AH32" s="80"/>
      <c r="AJ32" s="77"/>
      <c r="AK32" s="133" t="s">
        <v>68</v>
      </c>
      <c r="AL32" s="133"/>
      <c r="AM32" s="133"/>
      <c r="AN32" s="80"/>
      <c r="AP32" s="77"/>
      <c r="AQ32" s="133" t="s">
        <v>67</v>
      </c>
      <c r="AR32" s="133"/>
      <c r="AS32" s="133"/>
      <c r="AT32" s="133"/>
      <c r="AU32" s="133"/>
      <c r="AV32" s="133"/>
      <c r="AW32" s="133"/>
      <c r="AX32" s="80"/>
    </row>
    <row r="33" spans="2:50" x14ac:dyDescent="0.25">
      <c r="B33" s="2"/>
      <c r="C33" s="140"/>
      <c r="D33" s="140"/>
      <c r="E33" s="140"/>
      <c r="F33" s="140"/>
      <c r="G33" s="140"/>
      <c r="H33" s="140"/>
      <c r="I33" s="23" t="s">
        <v>49</v>
      </c>
      <c r="J33" s="105">
        <v>10</v>
      </c>
      <c r="K33" s="105">
        <v>0</v>
      </c>
      <c r="L33" s="105">
        <v>0</v>
      </c>
      <c r="M33" s="105">
        <v>0</v>
      </c>
      <c r="N33" s="14"/>
      <c r="P33" s="77"/>
      <c r="Q33" s="133"/>
      <c r="R33" s="133"/>
      <c r="S33" s="133"/>
      <c r="T33" s="133"/>
      <c r="U33" s="133"/>
      <c r="V33" s="133"/>
      <c r="W33" s="133"/>
      <c r="X33" s="80"/>
      <c r="Z33" s="77"/>
      <c r="AA33" s="133"/>
      <c r="AB33" s="133"/>
      <c r="AC33" s="133"/>
      <c r="AD33" s="133"/>
      <c r="AE33" s="133"/>
      <c r="AF33" s="133"/>
      <c r="AG33" s="133"/>
      <c r="AH33" s="80"/>
      <c r="AJ33" s="77"/>
      <c r="AK33" s="133"/>
      <c r="AL33" s="133"/>
      <c r="AM33" s="133"/>
      <c r="AN33" s="80"/>
      <c r="AP33" s="77"/>
      <c r="AQ33" s="133"/>
      <c r="AR33" s="133"/>
      <c r="AS33" s="133"/>
      <c r="AT33" s="133"/>
      <c r="AU33" s="133"/>
      <c r="AV33" s="133"/>
      <c r="AW33" s="133"/>
      <c r="AX33" s="80"/>
    </row>
    <row r="34" spans="2:50" ht="5.0999999999999996" customHeight="1" x14ac:dyDescent="0.25">
      <c r="B34" s="2"/>
      <c r="C34" s="6"/>
      <c r="D34" s="94"/>
      <c r="E34" s="94"/>
      <c r="F34" s="94"/>
      <c r="G34" s="94"/>
      <c r="H34" s="4"/>
      <c r="I34" s="12"/>
      <c r="J34" s="12"/>
      <c r="K34" s="12"/>
      <c r="L34" s="12"/>
      <c r="M34" s="12"/>
      <c r="N34" s="14"/>
      <c r="P34" s="77"/>
      <c r="Q34" s="125"/>
      <c r="R34" s="125"/>
      <c r="S34" s="125"/>
      <c r="T34" s="125"/>
      <c r="U34" s="125"/>
      <c r="V34" s="125"/>
      <c r="W34" s="125"/>
      <c r="X34" s="80"/>
      <c r="Z34" s="77"/>
      <c r="AA34" s="109"/>
      <c r="AB34" s="109"/>
      <c r="AC34" s="109"/>
      <c r="AD34" s="109"/>
      <c r="AE34" s="109"/>
      <c r="AF34" s="109"/>
      <c r="AG34" s="109"/>
      <c r="AH34" s="80"/>
      <c r="AJ34" s="77"/>
      <c r="AK34" s="109"/>
      <c r="AL34" s="109"/>
      <c r="AM34" s="109"/>
      <c r="AN34" s="80"/>
      <c r="AP34" s="77"/>
      <c r="AQ34" s="125"/>
      <c r="AR34" s="125"/>
      <c r="AS34" s="125"/>
      <c r="AT34" s="125"/>
      <c r="AU34" s="125"/>
      <c r="AV34" s="125"/>
      <c r="AW34" s="125"/>
      <c r="AX34" s="80"/>
    </row>
    <row r="35" spans="2:50" ht="5.0999999999999996" customHeight="1" thickBot="1" x14ac:dyDescent="0.3">
      <c r="B35" s="3"/>
      <c r="C35" s="15"/>
      <c r="D35" s="15"/>
      <c r="E35" s="15"/>
      <c r="F35" s="15"/>
      <c r="G35" s="15"/>
      <c r="H35" s="15"/>
      <c r="I35" s="15"/>
      <c r="J35" s="15"/>
      <c r="K35" s="15"/>
      <c r="L35" s="15"/>
      <c r="M35" s="15"/>
      <c r="N35" s="16"/>
      <c r="P35" s="81"/>
      <c r="Q35" s="93"/>
      <c r="R35" s="93"/>
      <c r="S35" s="93"/>
      <c r="T35" s="93"/>
      <c r="U35" s="93"/>
      <c r="V35" s="93"/>
      <c r="W35" s="93"/>
      <c r="X35" s="82"/>
      <c r="Z35" s="81"/>
      <c r="AA35" s="93"/>
      <c r="AB35" s="93"/>
      <c r="AC35" s="93"/>
      <c r="AD35" s="93"/>
      <c r="AE35" s="93"/>
      <c r="AF35" s="93"/>
      <c r="AG35" s="93"/>
      <c r="AH35" s="82"/>
      <c r="AJ35" s="81"/>
      <c r="AK35" s="93"/>
      <c r="AL35" s="93"/>
      <c r="AM35" s="93"/>
      <c r="AN35" s="82"/>
      <c r="AP35" s="81"/>
      <c r="AQ35" s="93"/>
      <c r="AR35" s="93"/>
      <c r="AS35" s="93"/>
      <c r="AT35" s="93"/>
      <c r="AU35" s="93"/>
      <c r="AV35" s="93"/>
      <c r="AW35" s="93"/>
      <c r="AX35" s="82"/>
    </row>
    <row r="36" spans="2:50" ht="15" customHeight="1" x14ac:dyDescent="0.25"/>
    <row r="37" spans="2:50" ht="15" customHeight="1" x14ac:dyDescent="0.25">
      <c r="K37" s="131"/>
    </row>
    <row r="38" spans="2:50" ht="15" customHeight="1" x14ac:dyDescent="0.25"/>
    <row r="39" spans="2:50" ht="15" customHeight="1" x14ac:dyDescent="0.25"/>
    <row r="40" spans="2:50" ht="15" customHeight="1" x14ac:dyDescent="0.25">
      <c r="Q40" s="7"/>
      <c r="R40" s="7"/>
      <c r="S40" s="7"/>
      <c r="T40" s="7"/>
    </row>
    <row r="41" spans="2:50" ht="15" customHeight="1" x14ac:dyDescent="0.25">
      <c r="Q41" s="7"/>
      <c r="R41" s="7"/>
      <c r="S41" s="7"/>
      <c r="T41" s="7"/>
    </row>
    <row r="42" spans="2:50" ht="15" customHeight="1" x14ac:dyDescent="0.25">
      <c r="Q42" s="7"/>
      <c r="R42" s="7"/>
      <c r="S42" s="7"/>
      <c r="T42" s="7"/>
    </row>
    <row r="43" spans="2:50" ht="15" customHeight="1" x14ac:dyDescent="0.25">
      <c r="N43" s="8"/>
      <c r="O43" s="8"/>
      <c r="Q43" s="7"/>
      <c r="R43" s="7"/>
      <c r="S43" s="7"/>
      <c r="T43" s="7"/>
    </row>
    <row r="44" spans="2:50" ht="15" customHeight="1" x14ac:dyDescent="0.25"/>
    <row r="45" spans="2:50" ht="15" customHeight="1" x14ac:dyDescent="0.25"/>
  </sheetData>
  <sheetProtection algorithmName="SHA-512" hashValue="LFXP3vmMSsResOmF4Q3LdoYoeW+PFKduBH4NuX0UgJ9hPvmXb3esc9i45afNoFnpEqs7tuOnMs0aQappumgVKw==" saltValue="u4AsdR5QT7TJ13GIn/Dm8A==" spinCount="100000" sheet="1" objects="1" scenarios="1"/>
  <mergeCells count="36">
    <mergeCell ref="AP13:AX13"/>
    <mergeCell ref="AQ16:AS16"/>
    <mergeCell ref="AQ26:AW28"/>
    <mergeCell ref="AQ25:AW25"/>
    <mergeCell ref="C9:M12"/>
    <mergeCell ref="AA25:AG25"/>
    <mergeCell ref="AA26:AG28"/>
    <mergeCell ref="Q16:S16"/>
    <mergeCell ref="AJ13:AN13"/>
    <mergeCell ref="AK26:AM28"/>
    <mergeCell ref="AK25:AM25"/>
    <mergeCell ref="Z13:AH13"/>
    <mergeCell ref="Q2:W2"/>
    <mergeCell ref="Q3:W3"/>
    <mergeCell ref="Q5:W5"/>
    <mergeCell ref="Q6:W6"/>
    <mergeCell ref="H15:M15"/>
    <mergeCell ref="B13:N13"/>
    <mergeCell ref="Q7:W7"/>
    <mergeCell ref="P13:X13"/>
    <mergeCell ref="AA32:AG33"/>
    <mergeCell ref="AQ32:AW33"/>
    <mergeCell ref="AK32:AM33"/>
    <mergeCell ref="C18:E18"/>
    <mergeCell ref="Q32:W33"/>
    <mergeCell ref="Q25:W25"/>
    <mergeCell ref="H20:I20"/>
    <mergeCell ref="H19:I19"/>
    <mergeCell ref="H22:I22"/>
    <mergeCell ref="C22:F22"/>
    <mergeCell ref="B26:N26"/>
    <mergeCell ref="C28:H29"/>
    <mergeCell ref="C31:H33"/>
    <mergeCell ref="H21:I21"/>
    <mergeCell ref="C23:E23"/>
    <mergeCell ref="Q26:W28"/>
  </mergeCells>
  <pageMargins left="0.45" right="0.45" top="0.75" bottom="0.75" header="0.3" footer="0.3"/>
  <pageSetup scale="86"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27C0-7BAF-43AC-8368-676F684660C7}">
  <dimension ref="B2:AG43"/>
  <sheetViews>
    <sheetView zoomScaleNormal="100" workbookViewId="0"/>
  </sheetViews>
  <sheetFormatPr defaultRowHeight="12.75" x14ac:dyDescent="0.25"/>
  <cols>
    <col min="1" max="1" width="2.7109375" style="29" customWidth="1"/>
    <col min="2" max="2" width="1.7109375" style="29" customWidth="1"/>
    <col min="3" max="3" width="35.7109375" style="29" customWidth="1"/>
    <col min="4" max="7" width="10.7109375" style="29" customWidth="1"/>
    <col min="8" max="8" width="1.7109375" style="29" customWidth="1"/>
    <col min="9" max="12" width="10.7109375" style="29" customWidth="1"/>
    <col min="13" max="13" width="1.7109375" style="29" customWidth="1"/>
    <col min="14" max="17" width="10.7109375" style="29" customWidth="1"/>
    <col min="18" max="18" width="1.7109375" style="29" customWidth="1"/>
    <col min="19" max="22" width="10.7109375" style="29" customWidth="1"/>
    <col min="23" max="23" width="1.7109375" style="29" customWidth="1"/>
    <col min="24" max="27" width="10.7109375" style="29" customWidth="1"/>
    <col min="28" max="28" width="1.7109375" style="29" customWidth="1"/>
    <col min="29" max="32" width="10.7109375" style="29" customWidth="1"/>
    <col min="33" max="33" width="1.7109375" style="29" customWidth="1"/>
    <col min="34" max="16384" width="9.140625" style="29"/>
  </cols>
  <sheetData>
    <row r="2" spans="2:33" ht="13.5" thickBot="1" x14ac:dyDescent="0.3">
      <c r="B2" s="157" t="s">
        <v>15</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row>
    <row r="3" spans="2:33" x14ac:dyDescent="0.25">
      <c r="B3" s="30"/>
      <c r="C3" s="31"/>
      <c r="D3" s="32">
        <f>'Buy Hay - Sell Cows'!J16</f>
        <v>2026</v>
      </c>
      <c r="E3" s="32">
        <f>'Buy Hay - Sell Cows'!K16</f>
        <v>2027</v>
      </c>
      <c r="F3" s="32">
        <f>'Buy Hay - Sell Cows'!L16</f>
        <v>2028</v>
      </c>
      <c r="G3" s="32">
        <f>'Buy Hay - Sell Cows'!M16</f>
        <v>2029</v>
      </c>
      <c r="H3" s="32"/>
      <c r="I3" s="32">
        <f>D3</f>
        <v>2026</v>
      </c>
      <c r="J3" s="32">
        <f>E3</f>
        <v>2027</v>
      </c>
      <c r="K3" s="32">
        <f>F3</f>
        <v>2028</v>
      </c>
      <c r="L3" s="32">
        <f>G3</f>
        <v>2029</v>
      </c>
      <c r="M3" s="33"/>
      <c r="N3" s="33">
        <f>D3</f>
        <v>2026</v>
      </c>
      <c r="O3" s="33">
        <f>E3</f>
        <v>2027</v>
      </c>
      <c r="P3" s="33">
        <f>F3</f>
        <v>2028</v>
      </c>
      <c r="Q3" s="33">
        <f>G3</f>
        <v>2029</v>
      </c>
      <c r="R3" s="33"/>
      <c r="S3" s="33">
        <f>I3</f>
        <v>2026</v>
      </c>
      <c r="T3" s="33">
        <f>J3</f>
        <v>2027</v>
      </c>
      <c r="U3" s="33">
        <f>K3</f>
        <v>2028</v>
      </c>
      <c r="V3" s="33">
        <f>L3</f>
        <v>2029</v>
      </c>
      <c r="W3" s="33"/>
      <c r="X3" s="33">
        <f>N3</f>
        <v>2026</v>
      </c>
      <c r="Y3" s="33">
        <f>O3</f>
        <v>2027</v>
      </c>
      <c r="Z3" s="33">
        <f>P3</f>
        <v>2028</v>
      </c>
      <c r="AA3" s="33">
        <f>Q3</f>
        <v>2029</v>
      </c>
      <c r="AB3" s="33"/>
      <c r="AC3" s="33">
        <f>S3</f>
        <v>2026</v>
      </c>
      <c r="AD3" s="33">
        <f>T3</f>
        <v>2027</v>
      </c>
      <c r="AE3" s="33">
        <f>U3</f>
        <v>2028</v>
      </c>
      <c r="AF3" s="33">
        <f>V3</f>
        <v>2029</v>
      </c>
      <c r="AG3" s="34"/>
    </row>
    <row r="4" spans="2:33" x14ac:dyDescent="0.25">
      <c r="B4" s="35"/>
      <c r="C4" s="36"/>
      <c r="D4" s="158" t="s">
        <v>40</v>
      </c>
      <c r="E4" s="158"/>
      <c r="F4" s="158"/>
      <c r="G4" s="158"/>
      <c r="H4" s="37"/>
      <c r="I4" s="159" t="s">
        <v>10</v>
      </c>
      <c r="J4" s="159"/>
      <c r="K4" s="159"/>
      <c r="L4" s="159"/>
      <c r="M4" s="26"/>
      <c r="N4" s="160" t="s">
        <v>16</v>
      </c>
      <c r="O4" s="160"/>
      <c r="P4" s="160"/>
      <c r="Q4" s="160"/>
      <c r="R4" s="26"/>
      <c r="S4" s="161" t="s">
        <v>13</v>
      </c>
      <c r="T4" s="161"/>
      <c r="U4" s="161"/>
      <c r="V4" s="161"/>
      <c r="W4" s="86"/>
      <c r="X4" s="162" t="s">
        <v>55</v>
      </c>
      <c r="Y4" s="162"/>
      <c r="Z4" s="162"/>
      <c r="AA4" s="162"/>
      <c r="AB4" s="86"/>
      <c r="AC4" s="163" t="s">
        <v>58</v>
      </c>
      <c r="AD4" s="163"/>
      <c r="AE4" s="163"/>
      <c r="AF4" s="163"/>
      <c r="AG4" s="38"/>
    </row>
    <row r="5" spans="2:33" x14ac:dyDescent="0.25">
      <c r="B5" s="35"/>
      <c r="C5" s="36" t="s">
        <v>56</v>
      </c>
      <c r="D5" s="24">
        <f>'Buy Hay - Sell Cows'!$F$16</f>
        <v>100</v>
      </c>
      <c r="E5" s="24">
        <f>D6</f>
        <v>100</v>
      </c>
      <c r="F5" s="24">
        <f t="shared" ref="F5:G5" si="0">E6</f>
        <v>100</v>
      </c>
      <c r="G5" s="24">
        <f t="shared" si="0"/>
        <v>100</v>
      </c>
      <c r="H5" s="26"/>
      <c r="I5" s="25">
        <f>'Buy Hay - Sell Cows'!$F$16</f>
        <v>100</v>
      </c>
      <c r="J5" s="25">
        <f>I6</f>
        <v>100</v>
      </c>
      <c r="K5" s="25">
        <f t="shared" ref="K5:L5" si="1">J6</f>
        <v>100</v>
      </c>
      <c r="L5" s="25">
        <f t="shared" si="1"/>
        <v>100</v>
      </c>
      <c r="M5" s="26"/>
      <c r="N5" s="27">
        <f>'Buy Hay - Sell Cows'!$F$16</f>
        <v>100</v>
      </c>
      <c r="O5" s="27">
        <f>N6</f>
        <v>100</v>
      </c>
      <c r="P5" s="27">
        <f t="shared" ref="P5:Q5" si="2">O6</f>
        <v>100</v>
      </c>
      <c r="Q5" s="27">
        <f t="shared" si="2"/>
        <v>90</v>
      </c>
      <c r="R5" s="26"/>
      <c r="S5" s="113">
        <f>'Buy Hay - Sell Cows'!$F$16</f>
        <v>100</v>
      </c>
      <c r="T5" s="113">
        <f>S6</f>
        <v>90</v>
      </c>
      <c r="U5" s="113">
        <f t="shared" ref="U5:V5" si="3">T6</f>
        <v>90</v>
      </c>
      <c r="V5" s="113">
        <f t="shared" si="3"/>
        <v>90</v>
      </c>
      <c r="W5" s="87"/>
      <c r="X5" s="112">
        <f>'Buy Hay - Sell Cows'!$F$16</f>
        <v>100</v>
      </c>
      <c r="Y5" s="112">
        <f>X6</f>
        <v>90</v>
      </c>
      <c r="Z5" s="112">
        <f t="shared" ref="Z5:AA5" si="4">Y6</f>
        <v>90</v>
      </c>
      <c r="AA5" s="112">
        <f t="shared" si="4"/>
        <v>90</v>
      </c>
      <c r="AB5" s="87"/>
      <c r="AC5" s="111">
        <f>'Buy Hay - Sell Cows'!$F$16</f>
        <v>100</v>
      </c>
      <c r="AD5" s="111">
        <f>AC6</f>
        <v>80</v>
      </c>
      <c r="AE5" s="111">
        <f t="shared" ref="AE5:AF5" si="5">AD6</f>
        <v>80</v>
      </c>
      <c r="AF5" s="111">
        <f t="shared" si="5"/>
        <v>70</v>
      </c>
      <c r="AG5" s="38"/>
    </row>
    <row r="6" spans="2:33" x14ac:dyDescent="0.25">
      <c r="B6" s="35"/>
      <c r="C6" s="36" t="s">
        <v>62</v>
      </c>
      <c r="D6" s="24">
        <f>D5-D7-D9-D11</f>
        <v>100</v>
      </c>
      <c r="E6" s="24">
        <f t="shared" ref="E6:G6" si="6">E5-E7-E9-E11</f>
        <v>100</v>
      </c>
      <c r="F6" s="24">
        <f t="shared" si="6"/>
        <v>100</v>
      </c>
      <c r="G6" s="24">
        <f t="shared" si="6"/>
        <v>100</v>
      </c>
      <c r="H6" s="26"/>
      <c r="I6" s="25">
        <f>I5-I7-I9-I11</f>
        <v>100</v>
      </c>
      <c r="J6" s="25">
        <f t="shared" ref="J6" si="7">J5-J7-J9-J11</f>
        <v>100</v>
      </c>
      <c r="K6" s="25">
        <f t="shared" ref="K6" si="8">K5-K7-K9-K11</f>
        <v>100</v>
      </c>
      <c r="L6" s="25">
        <f t="shared" ref="L6" si="9">L5-L7-L9-L11</f>
        <v>100</v>
      </c>
      <c r="M6" s="26"/>
      <c r="N6" s="27">
        <f>N5-N7-N9-N11</f>
        <v>100</v>
      </c>
      <c r="O6" s="27">
        <f t="shared" ref="O6" si="10">O5-O7-O9-O11</f>
        <v>100</v>
      </c>
      <c r="P6" s="27">
        <f t="shared" ref="P6" si="11">P5-P7-P9-P11</f>
        <v>90</v>
      </c>
      <c r="Q6" s="27">
        <f t="shared" ref="Q6" si="12">Q5-Q7-Q9-Q11</f>
        <v>90</v>
      </c>
      <c r="R6" s="26"/>
      <c r="S6" s="113">
        <f>S5-S7-S9-S11</f>
        <v>90</v>
      </c>
      <c r="T6" s="113">
        <f t="shared" ref="T6" si="13">T5-T7-T9-T11</f>
        <v>90</v>
      </c>
      <c r="U6" s="113">
        <f t="shared" ref="U6" si="14">U5-U7-U9-U11</f>
        <v>90</v>
      </c>
      <c r="V6" s="113">
        <f t="shared" ref="V6" si="15">V5-V7-V9-V11</f>
        <v>90</v>
      </c>
      <c r="W6" s="87"/>
      <c r="X6" s="112">
        <f>X5-X7-X9-X11</f>
        <v>90</v>
      </c>
      <c r="Y6" s="112">
        <f t="shared" ref="Y6" si="16">Y5-Y7-Y9-Y11</f>
        <v>90</v>
      </c>
      <c r="Z6" s="112">
        <f t="shared" ref="Z6" si="17">Z5-Z7-Z9-Z11</f>
        <v>90</v>
      </c>
      <c r="AA6" s="112">
        <f t="shared" ref="AA6" si="18">AA5-AA7-AA9-AA11</f>
        <v>90</v>
      </c>
      <c r="AB6" s="87"/>
      <c r="AC6" s="111">
        <f>AC5-AC7-AC9-AC11</f>
        <v>80</v>
      </c>
      <c r="AD6" s="111">
        <f t="shared" ref="AD6" si="19">AD5-AD7-AD9-AD11</f>
        <v>80</v>
      </c>
      <c r="AE6" s="111">
        <f t="shared" ref="AE6" si="20">AE5-AE7-AE9-AE11</f>
        <v>70</v>
      </c>
      <c r="AF6" s="111">
        <f t="shared" ref="AF6" si="21">AF5-AF7-AF9-AF11</f>
        <v>70</v>
      </c>
      <c r="AG6" s="38"/>
    </row>
    <row r="7" spans="2:33" x14ac:dyDescent="0.25">
      <c r="B7" s="35"/>
      <c r="C7" s="28" t="s">
        <v>26</v>
      </c>
      <c r="D7" s="39"/>
      <c r="E7" s="39"/>
      <c r="F7" s="39"/>
      <c r="G7" s="39"/>
      <c r="H7" s="40"/>
      <c r="I7" s="41"/>
      <c r="J7" s="41"/>
      <c r="K7" s="41"/>
      <c r="L7" s="41"/>
      <c r="M7" s="40"/>
      <c r="N7" s="44">
        <f>'Buy Hay - Sell Cows'!J31</f>
        <v>0</v>
      </c>
      <c r="O7" s="44">
        <f>'Buy Hay - Sell Cows'!K31</f>
        <v>0</v>
      </c>
      <c r="P7" s="44">
        <f>'Buy Hay - Sell Cows'!L31</f>
        <v>10</v>
      </c>
      <c r="Q7" s="44">
        <f>'Buy Hay - Sell Cows'!M31</f>
        <v>0</v>
      </c>
      <c r="S7" s="45"/>
      <c r="T7" s="45"/>
      <c r="U7" s="45"/>
      <c r="V7" s="45"/>
      <c r="X7" s="89"/>
      <c r="Y7" s="89"/>
      <c r="Z7" s="89"/>
      <c r="AA7" s="89"/>
      <c r="AC7" s="96">
        <f>'Buy Hay - Sell Cows'!J31</f>
        <v>0</v>
      </c>
      <c r="AD7" s="96">
        <f>'Buy Hay - Sell Cows'!K31</f>
        <v>0</v>
      </c>
      <c r="AE7" s="96">
        <f>'Buy Hay - Sell Cows'!L31</f>
        <v>10</v>
      </c>
      <c r="AF7" s="96">
        <f>'Buy Hay - Sell Cows'!M31</f>
        <v>0</v>
      </c>
      <c r="AG7" s="38"/>
    </row>
    <row r="8" spans="2:33" x14ac:dyDescent="0.25">
      <c r="B8" s="35"/>
      <c r="C8" s="46" t="s">
        <v>27</v>
      </c>
      <c r="D8" s="39"/>
      <c r="E8" s="39"/>
      <c r="F8" s="39"/>
      <c r="G8" s="39"/>
      <c r="H8" s="40"/>
      <c r="I8" s="41"/>
      <c r="J8" s="41"/>
      <c r="K8" s="41"/>
      <c r="L8" s="41"/>
      <c r="M8" s="40"/>
      <c r="N8" s="44">
        <f>N7*'Buy Hay - Sell Cows'!J19</f>
        <v>0</v>
      </c>
      <c r="O8" s="44">
        <f>O7*'Buy Hay - Sell Cows'!K19</f>
        <v>0</v>
      </c>
      <c r="P8" s="44">
        <f>P7*'Buy Hay - Sell Cows'!L19</f>
        <v>24000</v>
      </c>
      <c r="Q8" s="44">
        <f>Q7*'Buy Hay - Sell Cows'!M19</f>
        <v>0</v>
      </c>
      <c r="R8" s="47"/>
      <c r="S8" s="45"/>
      <c r="T8" s="45"/>
      <c r="U8" s="45"/>
      <c r="V8" s="45"/>
      <c r="X8" s="89"/>
      <c r="Y8" s="89"/>
      <c r="Z8" s="89"/>
      <c r="AA8" s="89"/>
      <c r="AC8" s="72">
        <f>AC7*'Buy Hay - Sell Cows'!J19</f>
        <v>0</v>
      </c>
      <c r="AD8" s="72">
        <f>AD7*'Buy Hay - Sell Cows'!K19</f>
        <v>0</v>
      </c>
      <c r="AE8" s="72">
        <f>AE7*'Buy Hay - Sell Cows'!L19</f>
        <v>24000</v>
      </c>
      <c r="AF8" s="72">
        <f>AF7*'Buy Hay - Sell Cows'!M19</f>
        <v>0</v>
      </c>
      <c r="AG8" s="38"/>
    </row>
    <row r="9" spans="2:33" x14ac:dyDescent="0.25">
      <c r="B9" s="35"/>
      <c r="C9" s="28" t="s">
        <v>28</v>
      </c>
      <c r="D9" s="39"/>
      <c r="E9" s="39"/>
      <c r="F9" s="39"/>
      <c r="G9" s="39"/>
      <c r="H9" s="40"/>
      <c r="I9" s="41"/>
      <c r="J9" s="41"/>
      <c r="K9" s="41"/>
      <c r="L9" s="41"/>
      <c r="M9" s="40"/>
      <c r="N9" s="42"/>
      <c r="O9" s="42"/>
      <c r="P9" s="42"/>
      <c r="Q9" s="42"/>
      <c r="R9" s="40"/>
      <c r="S9" s="48">
        <f>'Buy Hay - Sell Cows'!J32</f>
        <v>10</v>
      </c>
      <c r="T9" s="48">
        <f>'Buy Hay - Sell Cows'!K32</f>
        <v>0</v>
      </c>
      <c r="U9" s="48">
        <f>'Buy Hay - Sell Cows'!L32</f>
        <v>0</v>
      </c>
      <c r="V9" s="48">
        <f>'Buy Hay - Sell Cows'!M32</f>
        <v>0</v>
      </c>
      <c r="W9" s="47"/>
      <c r="X9" s="89"/>
      <c r="Y9" s="89"/>
      <c r="Z9" s="89"/>
      <c r="AA9" s="89"/>
      <c r="AC9" s="96">
        <f>'Buy Hay - Sell Cows'!J32</f>
        <v>10</v>
      </c>
      <c r="AD9" s="96">
        <f>'Buy Hay - Sell Cows'!K32</f>
        <v>0</v>
      </c>
      <c r="AE9" s="96">
        <f>'Buy Hay - Sell Cows'!L32</f>
        <v>0</v>
      </c>
      <c r="AF9" s="96">
        <f>'Buy Hay - Sell Cows'!M32</f>
        <v>0</v>
      </c>
      <c r="AG9" s="38"/>
    </row>
    <row r="10" spans="2:33" x14ac:dyDescent="0.25">
      <c r="B10" s="35"/>
      <c r="C10" s="46" t="s">
        <v>27</v>
      </c>
      <c r="D10" s="39"/>
      <c r="E10" s="39"/>
      <c r="F10" s="39"/>
      <c r="G10" s="39"/>
      <c r="H10" s="40"/>
      <c r="I10" s="41"/>
      <c r="J10" s="41"/>
      <c r="K10" s="41"/>
      <c r="L10" s="41"/>
      <c r="M10" s="40"/>
      <c r="N10" s="42"/>
      <c r="O10" s="42"/>
      <c r="P10" s="42"/>
      <c r="Q10" s="42"/>
      <c r="R10" s="40"/>
      <c r="S10" s="48">
        <f>S9*'Buy Hay - Sell Cows'!J20</f>
        <v>42000</v>
      </c>
      <c r="T10" s="48">
        <f>T9*'Buy Hay - Sell Cows'!K20</f>
        <v>0</v>
      </c>
      <c r="U10" s="48">
        <f>U9*'Buy Hay - Sell Cows'!L20</f>
        <v>0</v>
      </c>
      <c r="V10" s="48">
        <f>V9*'Buy Hay - Sell Cows'!M20</f>
        <v>0</v>
      </c>
      <c r="W10" s="47"/>
      <c r="X10" s="89"/>
      <c r="Y10" s="89"/>
      <c r="Z10" s="89"/>
      <c r="AA10" s="89"/>
      <c r="AC10" s="72">
        <f>AC9*'Buy Hay - Sell Cows'!J20</f>
        <v>42000</v>
      </c>
      <c r="AD10" s="72">
        <f>AD9*'Buy Hay - Sell Cows'!K20</f>
        <v>0</v>
      </c>
      <c r="AE10" s="72">
        <f>AE9*'Buy Hay - Sell Cows'!L20</f>
        <v>0</v>
      </c>
      <c r="AF10" s="72">
        <f>AF9*'Buy Hay - Sell Cows'!M20</f>
        <v>0</v>
      </c>
      <c r="AG10" s="38"/>
    </row>
    <row r="11" spans="2:33" x14ac:dyDescent="0.25">
      <c r="B11" s="35"/>
      <c r="C11" s="28" t="s">
        <v>53</v>
      </c>
      <c r="D11" s="39"/>
      <c r="E11" s="39"/>
      <c r="F11" s="39"/>
      <c r="G11" s="39"/>
      <c r="H11" s="40"/>
      <c r="I11" s="41"/>
      <c r="J11" s="41"/>
      <c r="K11" s="41"/>
      <c r="L11" s="41"/>
      <c r="M11" s="40"/>
      <c r="N11" s="42"/>
      <c r="O11" s="42"/>
      <c r="P11" s="42"/>
      <c r="Q11" s="42"/>
      <c r="R11" s="40"/>
      <c r="S11" s="48"/>
      <c r="T11" s="48"/>
      <c r="U11" s="48"/>
      <c r="V11" s="48"/>
      <c r="W11" s="47"/>
      <c r="X11" s="90">
        <f>'Buy Hay - Sell Cows'!J33</f>
        <v>10</v>
      </c>
      <c r="Y11" s="90">
        <f>'Buy Hay - Sell Cows'!K33</f>
        <v>0</v>
      </c>
      <c r="Z11" s="90">
        <f>'Buy Hay - Sell Cows'!L33</f>
        <v>0</v>
      </c>
      <c r="AA11" s="90">
        <f>'Buy Hay - Sell Cows'!M33</f>
        <v>0</v>
      </c>
      <c r="AB11" s="47"/>
      <c r="AC11" s="72">
        <f>'Buy Hay - Sell Cows'!J33</f>
        <v>10</v>
      </c>
      <c r="AD11" s="72">
        <f>'Buy Hay - Sell Cows'!K33</f>
        <v>0</v>
      </c>
      <c r="AE11" s="72">
        <f>'Buy Hay - Sell Cows'!L33</f>
        <v>0</v>
      </c>
      <c r="AF11" s="72">
        <f>'Buy Hay - Sell Cows'!M33</f>
        <v>0</v>
      </c>
      <c r="AG11" s="38"/>
    </row>
    <row r="12" spans="2:33" x14ac:dyDescent="0.25">
      <c r="B12" s="35"/>
      <c r="C12" s="115" t="s">
        <v>54</v>
      </c>
      <c r="D12" s="116"/>
      <c r="E12" s="116"/>
      <c r="F12" s="116"/>
      <c r="G12" s="116"/>
      <c r="H12" s="117"/>
      <c r="I12" s="118"/>
      <c r="J12" s="118"/>
      <c r="K12" s="118"/>
      <c r="L12" s="118"/>
      <c r="M12" s="117"/>
      <c r="N12" s="119"/>
      <c r="O12" s="119"/>
      <c r="P12" s="119"/>
      <c r="Q12" s="119"/>
      <c r="R12" s="117"/>
      <c r="S12" s="57"/>
      <c r="T12" s="57"/>
      <c r="U12" s="57"/>
      <c r="V12" s="57"/>
      <c r="W12" s="54"/>
      <c r="X12" s="92">
        <f>X11*'Buy Hay - Sell Cows'!J21</f>
        <v>45000</v>
      </c>
      <c r="Y12" s="92">
        <f>Y11*'Buy Hay - Sell Cows'!K21</f>
        <v>0</v>
      </c>
      <c r="Z12" s="92">
        <f>Z11*'Buy Hay - Sell Cows'!L21</f>
        <v>0</v>
      </c>
      <c r="AA12" s="92">
        <f>AA11*'Buy Hay - Sell Cows'!M21</f>
        <v>0</v>
      </c>
      <c r="AB12" s="54"/>
      <c r="AC12" s="97">
        <f>AC11*'Buy Hay - Sell Cows'!J21</f>
        <v>45000</v>
      </c>
      <c r="AD12" s="97">
        <f>AD11*'Buy Hay - Sell Cows'!K21</f>
        <v>0</v>
      </c>
      <c r="AE12" s="97">
        <f>AE11*'Buy Hay - Sell Cows'!L21</f>
        <v>0</v>
      </c>
      <c r="AF12" s="97">
        <f>AF11*'Buy Hay - Sell Cows'!M21</f>
        <v>0</v>
      </c>
      <c r="AG12" s="38"/>
    </row>
    <row r="13" spans="2:33" x14ac:dyDescent="0.25">
      <c r="B13" s="35"/>
      <c r="C13" s="120" t="s">
        <v>63</v>
      </c>
      <c r="D13" s="50">
        <f>D8+D10+D12</f>
        <v>0</v>
      </c>
      <c r="E13" s="50">
        <f t="shared" ref="E13:G13" si="22">E8+E10+E12</f>
        <v>0</v>
      </c>
      <c r="F13" s="50">
        <f t="shared" si="22"/>
        <v>0</v>
      </c>
      <c r="G13" s="50">
        <f t="shared" si="22"/>
        <v>0</v>
      </c>
      <c r="H13" s="47"/>
      <c r="I13" s="51">
        <f>I8+I10+I12</f>
        <v>0</v>
      </c>
      <c r="J13" s="51">
        <f t="shared" ref="J13" si="23">J8+J10+J12</f>
        <v>0</v>
      </c>
      <c r="K13" s="51">
        <f t="shared" ref="K13" si="24">K8+K10+K12</f>
        <v>0</v>
      </c>
      <c r="L13" s="51">
        <f t="shared" ref="L13" si="25">L8+L10+L12</f>
        <v>0</v>
      </c>
      <c r="M13" s="47"/>
      <c r="N13" s="44">
        <f>N8+N10+N12</f>
        <v>0</v>
      </c>
      <c r="O13" s="44">
        <f t="shared" ref="O13" si="26">O8+O10+O12</f>
        <v>0</v>
      </c>
      <c r="P13" s="44">
        <f t="shared" ref="P13" si="27">P8+P10+P12</f>
        <v>24000</v>
      </c>
      <c r="Q13" s="44">
        <f t="shared" ref="Q13" si="28">Q8+Q10+Q12</f>
        <v>0</v>
      </c>
      <c r="R13" s="47"/>
      <c r="S13" s="48">
        <f>S8+S10+S12</f>
        <v>42000</v>
      </c>
      <c r="T13" s="48">
        <f t="shared" ref="T13" si="29">T8+T10+T12</f>
        <v>0</v>
      </c>
      <c r="U13" s="48">
        <f t="shared" ref="U13" si="30">U8+U10+U12</f>
        <v>0</v>
      </c>
      <c r="V13" s="48">
        <f t="shared" ref="V13" si="31">V8+V10+V12</f>
        <v>0</v>
      </c>
      <c r="W13" s="47"/>
      <c r="X13" s="90">
        <f>X8+X10+X12</f>
        <v>45000</v>
      </c>
      <c r="Y13" s="90">
        <f t="shared" ref="Y13" si="32">Y8+Y10+Y12</f>
        <v>0</v>
      </c>
      <c r="Z13" s="90">
        <f t="shared" ref="Z13" si="33">Z8+Z10+Z12</f>
        <v>0</v>
      </c>
      <c r="AA13" s="90">
        <f t="shared" ref="AA13" si="34">AA8+AA10+AA12</f>
        <v>0</v>
      </c>
      <c r="AB13" s="47"/>
      <c r="AC13" s="72">
        <f>AC8+AC10+AC12</f>
        <v>87000</v>
      </c>
      <c r="AD13" s="72">
        <f t="shared" ref="AD13" si="35">AD8+AD10+AD12</f>
        <v>0</v>
      </c>
      <c r="AE13" s="72">
        <f t="shared" ref="AE13" si="36">AE8+AE10+AE12</f>
        <v>24000</v>
      </c>
      <c r="AF13" s="72">
        <f t="shared" ref="AF13" si="37">AF8+AF10+AF12</f>
        <v>0</v>
      </c>
      <c r="AG13" s="38"/>
    </row>
    <row r="14" spans="2:33" x14ac:dyDescent="0.25">
      <c r="B14" s="35"/>
      <c r="C14" s="85"/>
      <c r="D14" s="39"/>
      <c r="E14" s="39"/>
      <c r="F14" s="39"/>
      <c r="G14" s="39"/>
      <c r="H14" s="40"/>
      <c r="I14" s="41"/>
      <c r="J14" s="41"/>
      <c r="K14" s="41"/>
      <c r="L14" s="41"/>
      <c r="M14" s="40"/>
      <c r="N14" s="42"/>
      <c r="O14" s="42"/>
      <c r="P14" s="42"/>
      <c r="Q14" s="42"/>
      <c r="R14" s="40"/>
      <c r="S14" s="48"/>
      <c r="T14" s="48"/>
      <c r="U14" s="48"/>
      <c r="V14" s="48"/>
      <c r="W14" s="47"/>
      <c r="X14" s="90"/>
      <c r="Y14" s="90"/>
      <c r="Z14" s="90"/>
      <c r="AA14" s="90"/>
      <c r="AB14" s="47"/>
      <c r="AC14" s="72"/>
      <c r="AD14" s="72"/>
      <c r="AE14" s="72"/>
      <c r="AF14" s="72"/>
      <c r="AG14" s="38"/>
    </row>
    <row r="15" spans="2:33" x14ac:dyDescent="0.25">
      <c r="B15" s="35"/>
      <c r="C15" s="28" t="s">
        <v>25</v>
      </c>
      <c r="D15" s="39"/>
      <c r="E15" s="39"/>
      <c r="F15" s="39"/>
      <c r="G15" s="39"/>
      <c r="H15" s="40"/>
      <c r="I15" s="41"/>
      <c r="J15" s="41"/>
      <c r="K15" s="41"/>
      <c r="L15" s="41"/>
      <c r="M15" s="40"/>
      <c r="N15" s="42"/>
      <c r="O15" s="42"/>
      <c r="P15" s="42"/>
      <c r="Q15" s="42"/>
      <c r="R15" s="40"/>
      <c r="S15" s="43"/>
      <c r="T15" s="43"/>
      <c r="U15" s="43"/>
      <c r="V15" s="43"/>
      <c r="W15" s="40"/>
      <c r="X15" s="88"/>
      <c r="Y15" s="88"/>
      <c r="Z15" s="88"/>
      <c r="AA15" s="88"/>
      <c r="AB15" s="40"/>
      <c r="AC15" s="95"/>
      <c r="AD15" s="95"/>
      <c r="AE15" s="95"/>
      <c r="AF15" s="95"/>
      <c r="AG15" s="38"/>
    </row>
    <row r="16" spans="2:33" x14ac:dyDescent="0.25">
      <c r="B16" s="35"/>
      <c r="C16" s="49" t="s">
        <v>43</v>
      </c>
      <c r="D16" s="50">
        <f>ROUNDDOWN((D$5-D$9-D$11)*'Buy Hay - Sell Cows'!$F$17*0.5,0)</f>
        <v>45</v>
      </c>
      <c r="E16" s="50">
        <f>ROUNDDOWN((E$5-E$9-E$11)*'Buy Hay - Sell Cows'!$F$17*0.5,0)</f>
        <v>45</v>
      </c>
      <c r="F16" s="50">
        <f>ROUNDDOWN((F$5-F$9-F$11)*'Buy Hay - Sell Cows'!$F$17*0.5,0)</f>
        <v>45</v>
      </c>
      <c r="G16" s="50">
        <f>ROUNDDOWN((G$5-G$9-G$11)*'Buy Hay - Sell Cows'!$F$17*0.5,0)</f>
        <v>45</v>
      </c>
      <c r="H16" s="50"/>
      <c r="I16" s="51">
        <f>ROUNDDOWN((I$5-I$9-I$11)*'Buy Hay - Sell Cows'!$F$17*0.5,0)</f>
        <v>45</v>
      </c>
      <c r="J16" s="51">
        <f>ROUNDDOWN((J$5-J$9-J$11)*'Buy Hay - Sell Cows'!$F$17*0.5,0)</f>
        <v>45</v>
      </c>
      <c r="K16" s="51">
        <f>ROUNDDOWN((K$5-K$9-K$11)*'Buy Hay - Sell Cows'!$F$17*0.5,0)</f>
        <v>45</v>
      </c>
      <c r="L16" s="51">
        <f>ROUNDDOWN((L$5-L$9-L$11)*'Buy Hay - Sell Cows'!$F$17*0.5,0)</f>
        <v>45</v>
      </c>
      <c r="M16" s="50"/>
      <c r="N16" s="44">
        <f>ROUNDDOWN((N$5-N$9-N$11)*'Buy Hay - Sell Cows'!$F$17*0.5,0)</f>
        <v>45</v>
      </c>
      <c r="O16" s="44">
        <f>ROUNDDOWN((O$5-O$9-O$11)*'Buy Hay - Sell Cows'!$F$17*0.5,0)</f>
        <v>45</v>
      </c>
      <c r="P16" s="44">
        <f>ROUNDDOWN((P$5-P$9-P$11)*'Buy Hay - Sell Cows'!$F$17*0.5,0)</f>
        <v>45</v>
      </c>
      <c r="Q16" s="44">
        <f>ROUNDDOWN((Q$5-Q$9-Q$11)*'Buy Hay - Sell Cows'!$F$17*0.5,0)</f>
        <v>40</v>
      </c>
      <c r="R16" s="50"/>
      <c r="S16" s="48">
        <f>ROUNDDOWN((S$5-S$9-S$11)*'Buy Hay - Sell Cows'!$F$17*0.5,0)</f>
        <v>40</v>
      </c>
      <c r="T16" s="48">
        <f>ROUNDDOWN((T$5-T$9-T$11)*'Buy Hay - Sell Cows'!$F$17*0.5,0)</f>
        <v>40</v>
      </c>
      <c r="U16" s="48">
        <f>ROUNDDOWN((U$5-U$9-U$11)*'Buy Hay - Sell Cows'!$F$17*0.5,0)</f>
        <v>40</v>
      </c>
      <c r="V16" s="48">
        <f>ROUNDDOWN((V$5-V$9-V$11)*'Buy Hay - Sell Cows'!$F$17*0.5,0)</f>
        <v>40</v>
      </c>
      <c r="W16" s="50"/>
      <c r="X16" s="90">
        <f>ROUNDDOWN((X$5-X$9-X$11)*'Buy Hay - Sell Cows'!$F$17*0.5,0)</f>
        <v>40</v>
      </c>
      <c r="Y16" s="90">
        <f>ROUNDDOWN((Y$5-Y$9-Y$11)*'Buy Hay - Sell Cows'!$F$17*0.5,0)</f>
        <v>40</v>
      </c>
      <c r="Z16" s="90">
        <f>ROUNDDOWN((Z$5-Z$9-Z$11)*'Buy Hay - Sell Cows'!$F$17*0.5,0)</f>
        <v>40</v>
      </c>
      <c r="AA16" s="90">
        <f>ROUNDDOWN((AA$5-AA$9-AA$11)*'Buy Hay - Sell Cows'!$F$17*0.5,0)</f>
        <v>40</v>
      </c>
      <c r="AB16" s="50"/>
      <c r="AC16" s="72">
        <f>ROUNDDOWN((AC$5-AC$9-AC$11)*'Buy Hay - Sell Cows'!$F$17*0.5,0)</f>
        <v>36</v>
      </c>
      <c r="AD16" s="72">
        <f>ROUNDDOWN((AD$5-AD$9-AD$11)*'Buy Hay - Sell Cows'!$F$17*0.5,0)</f>
        <v>36</v>
      </c>
      <c r="AE16" s="72">
        <f>ROUNDDOWN((AE$5-AE$9-AE$11)*'Buy Hay - Sell Cows'!$F$17*0.5,0)</f>
        <v>36</v>
      </c>
      <c r="AF16" s="72">
        <f>ROUNDDOWN((AF$5-AF$9-AF$11)*'Buy Hay - Sell Cows'!$F$17*0.5,0)</f>
        <v>31</v>
      </c>
      <c r="AG16" s="38"/>
    </row>
    <row r="17" spans="2:33" x14ac:dyDescent="0.25">
      <c r="B17" s="35"/>
      <c r="C17" s="49" t="s">
        <v>44</v>
      </c>
      <c r="D17" s="50">
        <f>ROUNDDOWN((D$5-D$9-D$11)*'Buy Hay - Sell Cows'!$F$17*0.5,0)</f>
        <v>45</v>
      </c>
      <c r="E17" s="50">
        <f>ROUNDDOWN((E$5-E$9-E$11)*'Buy Hay - Sell Cows'!$F$17*0.5,0)</f>
        <v>45</v>
      </c>
      <c r="F17" s="50">
        <f>ROUNDDOWN((F$5-F$9-F$11)*'Buy Hay - Sell Cows'!$F$17*0.5,0)</f>
        <v>45</v>
      </c>
      <c r="G17" s="50">
        <f>ROUNDDOWN((G$5-G$9-G$11)*'Buy Hay - Sell Cows'!$F$17*0.5,0)</f>
        <v>45</v>
      </c>
      <c r="H17" s="50"/>
      <c r="I17" s="51">
        <f>ROUNDDOWN((I$5-I$9-I$11)*'Buy Hay - Sell Cows'!$F$17*0.5,0)</f>
        <v>45</v>
      </c>
      <c r="J17" s="51">
        <f>ROUNDDOWN((J$5-J$9-J$11)*'Buy Hay - Sell Cows'!$F$17*0.5,0)</f>
        <v>45</v>
      </c>
      <c r="K17" s="51">
        <f>ROUNDDOWN((K$5-K$9-K$11)*'Buy Hay - Sell Cows'!$F$17*0.5,0)</f>
        <v>45</v>
      </c>
      <c r="L17" s="51">
        <f>ROUNDDOWN((L$5-L$9-L$11)*'Buy Hay - Sell Cows'!$F$17*0.5,0)</f>
        <v>45</v>
      </c>
      <c r="M17" s="50"/>
      <c r="N17" s="44">
        <f>ROUNDDOWN((N$5-N$9-N$11)*'Buy Hay - Sell Cows'!$F$17*0.5,0)</f>
        <v>45</v>
      </c>
      <c r="O17" s="44">
        <f>ROUNDDOWN((O$5-O$9-O$11)*'Buy Hay - Sell Cows'!$F$17*0.5,0)</f>
        <v>45</v>
      </c>
      <c r="P17" s="44">
        <f>ROUNDDOWN((P$5-P$9-P$11)*'Buy Hay - Sell Cows'!$F$17*0.5,0)</f>
        <v>45</v>
      </c>
      <c r="Q17" s="44">
        <f>ROUNDDOWN((Q$5-Q$9-Q$11)*'Buy Hay - Sell Cows'!$F$17*0.5,0)</f>
        <v>40</v>
      </c>
      <c r="R17" s="50"/>
      <c r="S17" s="48">
        <f>ROUNDDOWN((S$5-S$9-S$11)*'Buy Hay - Sell Cows'!$F$17*0.5,0)</f>
        <v>40</v>
      </c>
      <c r="T17" s="48">
        <f>ROUNDDOWN((T$5-T$9-T$11)*'Buy Hay - Sell Cows'!$F$17*0.5,0)</f>
        <v>40</v>
      </c>
      <c r="U17" s="48">
        <f>ROUNDDOWN((U$5-U$9-U$11)*'Buy Hay - Sell Cows'!$F$17*0.5,0)</f>
        <v>40</v>
      </c>
      <c r="V17" s="48">
        <f>ROUNDDOWN((V$5-V$9-V$11)*'Buy Hay - Sell Cows'!$F$17*0.5,0)</f>
        <v>40</v>
      </c>
      <c r="W17" s="50"/>
      <c r="X17" s="90">
        <f>ROUNDDOWN((X$5-X$9-X$11)*'Buy Hay - Sell Cows'!$F$17*0.5,0)</f>
        <v>40</v>
      </c>
      <c r="Y17" s="90">
        <f>ROUNDDOWN((Y$5-Y$9-Y$11)*'Buy Hay - Sell Cows'!$F$17*0.5,0)</f>
        <v>40</v>
      </c>
      <c r="Z17" s="90">
        <f>ROUNDDOWN((Z$5-Z$9-Z$11)*'Buy Hay - Sell Cows'!$F$17*0.5,0)</f>
        <v>40</v>
      </c>
      <c r="AA17" s="90">
        <f>ROUNDDOWN((AA$5-AA$9-AA$11)*'Buy Hay - Sell Cows'!$F$17*0.5,0)</f>
        <v>40</v>
      </c>
      <c r="AB17" s="50"/>
      <c r="AC17" s="72">
        <f>ROUNDDOWN((AC$5-AC$9-AC$11)*'Buy Hay - Sell Cows'!$F$17*0.5,0)</f>
        <v>36</v>
      </c>
      <c r="AD17" s="72">
        <f>ROUNDDOWN((AD$5-AD$9-AD$11)*'Buy Hay - Sell Cows'!$F$17*0.5,0)</f>
        <v>36</v>
      </c>
      <c r="AE17" s="72">
        <f>ROUNDDOWN((AE$5-AE$9-AE$11)*'Buy Hay - Sell Cows'!$F$17*0.5,0)</f>
        <v>36</v>
      </c>
      <c r="AF17" s="72">
        <f>ROUNDDOWN((AF$5-AF$9-AF$11)*'Buy Hay - Sell Cows'!$F$17*0.5,0)</f>
        <v>31</v>
      </c>
      <c r="AG17" s="38"/>
    </row>
    <row r="18" spans="2:33" x14ac:dyDescent="0.25">
      <c r="B18" s="35"/>
      <c r="C18" s="49" t="s">
        <v>45</v>
      </c>
      <c r="D18" s="50">
        <f>ROUND(D16*'Buy Hay - Sell Cows'!$F$19*'Buy Hay - Sell Cows'!J17,0)</f>
        <v>128250</v>
      </c>
      <c r="E18" s="50">
        <f>ROUND(E16*'Buy Hay - Sell Cows'!$F$19*'Buy Hay - Sell Cows'!K17,0)</f>
        <v>128250</v>
      </c>
      <c r="F18" s="50">
        <f>ROUND(F16*'Buy Hay - Sell Cows'!$F$19*'Buy Hay - Sell Cows'!L17,0)</f>
        <v>121500</v>
      </c>
      <c r="G18" s="50">
        <f>ROUND(G16*'Buy Hay - Sell Cows'!$F$19*'Buy Hay - Sell Cows'!M17,0)</f>
        <v>141750</v>
      </c>
      <c r="H18" s="47"/>
      <c r="I18" s="51">
        <f>ROUND(I16*'Buy Hay - Sell Cows'!$F$19*'Buy Hay - Sell Cows'!J17,0)</f>
        <v>128250</v>
      </c>
      <c r="J18" s="51">
        <f>ROUND(J16*'Buy Hay - Sell Cows'!$F$19*'Buy Hay - Sell Cows'!K17,0)</f>
        <v>128250</v>
      </c>
      <c r="K18" s="51">
        <f>ROUND(K16*'Buy Hay - Sell Cows'!$F$19*'Buy Hay - Sell Cows'!L17,0)</f>
        <v>121500</v>
      </c>
      <c r="L18" s="51">
        <f>ROUND(L16*'Buy Hay - Sell Cows'!$F$19*'Buy Hay - Sell Cows'!M17,0)</f>
        <v>141750</v>
      </c>
      <c r="M18" s="47"/>
      <c r="N18" s="44">
        <f>ROUND(N16*'Buy Hay - Sell Cows'!$F$19*'Buy Hay - Sell Cows'!J$17,0)</f>
        <v>128250</v>
      </c>
      <c r="O18" s="44">
        <f>ROUND(O16*'Buy Hay - Sell Cows'!$F$19*'Buy Hay - Sell Cows'!K$17,0)</f>
        <v>128250</v>
      </c>
      <c r="P18" s="44">
        <f>ROUND(P16*'Buy Hay - Sell Cows'!$F$19*'Buy Hay - Sell Cows'!L$17,0)</f>
        <v>121500</v>
      </c>
      <c r="Q18" s="44">
        <f>ROUND(Q16*'Buy Hay - Sell Cows'!$F$19*'Buy Hay - Sell Cows'!M$17,0)</f>
        <v>126000</v>
      </c>
      <c r="R18" s="47"/>
      <c r="S18" s="48">
        <f>ROUND(S16*'Buy Hay - Sell Cows'!$F$19*'Buy Hay - Sell Cows'!J17,0)</f>
        <v>114000</v>
      </c>
      <c r="T18" s="48">
        <f>ROUND(T16*'Buy Hay - Sell Cows'!$F$19*'Buy Hay - Sell Cows'!K17,0)</f>
        <v>114000</v>
      </c>
      <c r="U18" s="48">
        <f>ROUND(U16*'Buy Hay - Sell Cows'!$F$19*'Buy Hay - Sell Cows'!L17,0)</f>
        <v>108000</v>
      </c>
      <c r="V18" s="48">
        <f>ROUND(V16*'Buy Hay - Sell Cows'!$F$19*'Buy Hay - Sell Cows'!M17,0)</f>
        <v>126000</v>
      </c>
      <c r="W18" s="47"/>
      <c r="X18" s="90">
        <f>ROUND(X16*'Buy Hay - Sell Cows'!$F$19*'Buy Hay - Sell Cows'!J17,0)</f>
        <v>114000</v>
      </c>
      <c r="Y18" s="90">
        <f>ROUND(Y16*'Buy Hay - Sell Cows'!$F$19*'Buy Hay - Sell Cows'!K17,0)</f>
        <v>114000</v>
      </c>
      <c r="Z18" s="90">
        <f>ROUND(Z16*'Buy Hay - Sell Cows'!$F$19*'Buy Hay - Sell Cows'!L17,0)</f>
        <v>108000</v>
      </c>
      <c r="AA18" s="90">
        <f>ROUND(AA16*'Buy Hay - Sell Cows'!$F$19*'Buy Hay - Sell Cows'!M17,0)</f>
        <v>126000</v>
      </c>
      <c r="AB18" s="47"/>
      <c r="AC18" s="72">
        <f>ROUND(AC16*'Buy Hay - Sell Cows'!$F$19*'Buy Hay - Sell Cows'!J17,0)</f>
        <v>102600</v>
      </c>
      <c r="AD18" s="72">
        <f>ROUND(AD16*'Buy Hay - Sell Cows'!$F$19*'Buy Hay - Sell Cows'!K17,0)</f>
        <v>102600</v>
      </c>
      <c r="AE18" s="72">
        <f>ROUND(AE16*'Buy Hay - Sell Cows'!$F$19*'Buy Hay - Sell Cows'!L17,0)</f>
        <v>97200</v>
      </c>
      <c r="AF18" s="72">
        <f>ROUND(AF16*'Buy Hay - Sell Cows'!$F$19*'Buy Hay - Sell Cows'!M17,0)</f>
        <v>97650</v>
      </c>
      <c r="AG18" s="38"/>
    </row>
    <row r="19" spans="2:33" x14ac:dyDescent="0.25">
      <c r="B19" s="35"/>
      <c r="C19" s="52" t="s">
        <v>46</v>
      </c>
      <c r="D19" s="53">
        <f>ROUND(D17*'Buy Hay - Sell Cows'!$F$20*'Buy Hay - Sell Cows'!J18,0)</f>
        <v>112613</v>
      </c>
      <c r="E19" s="53">
        <f>ROUND(E17*'Buy Hay - Sell Cows'!$F$20*'Buy Hay - Sell Cows'!K18,0)</f>
        <v>99000</v>
      </c>
      <c r="F19" s="53">
        <f>ROUND(F17*'Buy Hay - Sell Cows'!$F$20*'Buy Hay - Sell Cows'!L18,0)</f>
        <v>97763</v>
      </c>
      <c r="G19" s="53">
        <f>ROUND(G17*'Buy Hay - Sell Cows'!$F$20*'Buy Hay - Sell Cows'!M18,0)</f>
        <v>148500</v>
      </c>
      <c r="H19" s="54"/>
      <c r="I19" s="55">
        <f>ROUND(I17*'Buy Hay - Sell Cows'!$F$20*'Buy Hay - Sell Cows'!J18,0)</f>
        <v>112613</v>
      </c>
      <c r="J19" s="55">
        <f>ROUND(J17*'Buy Hay - Sell Cows'!$F$20*'Buy Hay - Sell Cows'!K18,0)</f>
        <v>99000</v>
      </c>
      <c r="K19" s="55">
        <f>ROUND(K17*'Buy Hay - Sell Cows'!$F$20*'Buy Hay - Sell Cows'!L18,0)</f>
        <v>97763</v>
      </c>
      <c r="L19" s="55">
        <f>ROUND(L17*'Buy Hay - Sell Cows'!$F$20*'Buy Hay - Sell Cows'!M18,0)</f>
        <v>148500</v>
      </c>
      <c r="M19" s="54"/>
      <c r="N19" s="56">
        <f>ROUND(N17*'Buy Hay - Sell Cows'!$F$20*'Buy Hay - Sell Cows'!J$18,0)</f>
        <v>112613</v>
      </c>
      <c r="O19" s="56">
        <f>ROUND(O17*'Buy Hay - Sell Cows'!$F$20*'Buy Hay - Sell Cows'!K$18,0)</f>
        <v>99000</v>
      </c>
      <c r="P19" s="56">
        <f>ROUND(P17*'Buy Hay - Sell Cows'!$F$20*'Buy Hay - Sell Cows'!L$18,0)</f>
        <v>97763</v>
      </c>
      <c r="Q19" s="56">
        <f>ROUND(Q17*'Buy Hay - Sell Cows'!$F$20*'Buy Hay - Sell Cows'!M$18,0)</f>
        <v>132000</v>
      </c>
      <c r="R19" s="54"/>
      <c r="S19" s="57">
        <f>ROUND(S17*'Buy Hay - Sell Cows'!$F$20*'Buy Hay - Sell Cows'!J18,0)</f>
        <v>100100</v>
      </c>
      <c r="T19" s="57">
        <f>ROUND(T17*'Buy Hay - Sell Cows'!$F$20*'Buy Hay - Sell Cows'!K18,0)</f>
        <v>88000</v>
      </c>
      <c r="U19" s="57">
        <f>ROUND(U17*'Buy Hay - Sell Cows'!$F$20*'Buy Hay - Sell Cows'!L18,0)</f>
        <v>86900</v>
      </c>
      <c r="V19" s="57">
        <f>ROUND(V17*'Buy Hay - Sell Cows'!$F$20*'Buy Hay - Sell Cows'!M18,0)</f>
        <v>132000</v>
      </c>
      <c r="W19" s="47"/>
      <c r="X19" s="92">
        <f>ROUND(X17*'Buy Hay - Sell Cows'!$F$20*'Buy Hay - Sell Cows'!J18,0)</f>
        <v>100100</v>
      </c>
      <c r="Y19" s="92">
        <f>ROUND(Y17*'Buy Hay - Sell Cows'!$F$20*'Buy Hay - Sell Cows'!K18,0)</f>
        <v>88000</v>
      </c>
      <c r="Z19" s="92">
        <f>ROUND(Z17*'Buy Hay - Sell Cows'!$F$20*'Buy Hay - Sell Cows'!L18,0)</f>
        <v>86900</v>
      </c>
      <c r="AA19" s="92">
        <f>ROUND(AA17*'Buy Hay - Sell Cows'!$F$20*'Buy Hay - Sell Cows'!M18,0)</f>
        <v>132000</v>
      </c>
      <c r="AB19" s="47"/>
      <c r="AC19" s="97">
        <f>ROUND(AC17*'Buy Hay - Sell Cows'!$F$20*'Buy Hay - Sell Cows'!J18,0)</f>
        <v>90090</v>
      </c>
      <c r="AD19" s="97">
        <f>ROUND(AD17*'Buy Hay - Sell Cows'!$F$20*'Buy Hay - Sell Cows'!K18,0)</f>
        <v>79200</v>
      </c>
      <c r="AE19" s="97">
        <f>ROUND(AE17*'Buy Hay - Sell Cows'!$F$20*'Buy Hay - Sell Cows'!L18,0)</f>
        <v>78210</v>
      </c>
      <c r="AF19" s="97">
        <f>ROUND(AF17*'Buy Hay - Sell Cows'!$F$20*'Buy Hay - Sell Cows'!M18,0)</f>
        <v>102300</v>
      </c>
      <c r="AG19" s="38"/>
    </row>
    <row r="20" spans="2:33" x14ac:dyDescent="0.25">
      <c r="B20" s="35"/>
      <c r="C20" s="28" t="s">
        <v>64</v>
      </c>
      <c r="D20" s="50">
        <f>D18+D19</f>
        <v>240863</v>
      </c>
      <c r="E20" s="50">
        <f t="shared" ref="E20:G20" si="38">E18+E19</f>
        <v>227250</v>
      </c>
      <c r="F20" s="50">
        <f t="shared" si="38"/>
        <v>219263</v>
      </c>
      <c r="G20" s="50">
        <f t="shared" si="38"/>
        <v>290250</v>
      </c>
      <c r="H20" s="47"/>
      <c r="I20" s="51">
        <f>I18+I19</f>
        <v>240863</v>
      </c>
      <c r="J20" s="51">
        <f t="shared" ref="J20" si="39">J18+J19</f>
        <v>227250</v>
      </c>
      <c r="K20" s="51">
        <f t="shared" ref="K20" si="40">K18+K19</f>
        <v>219263</v>
      </c>
      <c r="L20" s="51">
        <f t="shared" ref="L20" si="41">L18+L19</f>
        <v>290250</v>
      </c>
      <c r="M20" s="47"/>
      <c r="N20" s="44">
        <f>N18+N19</f>
        <v>240863</v>
      </c>
      <c r="O20" s="44">
        <f t="shared" ref="O20" si="42">O18+O19</f>
        <v>227250</v>
      </c>
      <c r="P20" s="44">
        <f t="shared" ref="P20" si="43">P18+P19</f>
        <v>219263</v>
      </c>
      <c r="Q20" s="44">
        <f t="shared" ref="Q20" si="44">Q18+Q19</f>
        <v>258000</v>
      </c>
      <c r="R20" s="47"/>
      <c r="S20" s="48">
        <f>S18+S19</f>
        <v>214100</v>
      </c>
      <c r="T20" s="48">
        <f t="shared" ref="T20" si="45">T18+T19</f>
        <v>202000</v>
      </c>
      <c r="U20" s="48">
        <f t="shared" ref="U20" si="46">U18+U19</f>
        <v>194900</v>
      </c>
      <c r="V20" s="48">
        <f t="shared" ref="V20" si="47">V18+V19</f>
        <v>258000</v>
      </c>
      <c r="W20" s="47"/>
      <c r="X20" s="90">
        <f>X18+X19</f>
        <v>214100</v>
      </c>
      <c r="Y20" s="90">
        <f t="shared" ref="Y20" si="48">Y18+Y19</f>
        <v>202000</v>
      </c>
      <c r="Z20" s="90">
        <f t="shared" ref="Z20" si="49">Z18+Z19</f>
        <v>194900</v>
      </c>
      <c r="AA20" s="90">
        <f t="shared" ref="AA20" si="50">AA18+AA19</f>
        <v>258000</v>
      </c>
      <c r="AB20" s="47"/>
      <c r="AC20" s="72">
        <f>AC18+AC19</f>
        <v>192690</v>
      </c>
      <c r="AD20" s="72">
        <f t="shared" ref="AD20" si="51">AD18+AD19</f>
        <v>181800</v>
      </c>
      <c r="AE20" s="72">
        <f t="shared" ref="AE20" si="52">AE18+AE19</f>
        <v>175410</v>
      </c>
      <c r="AF20" s="72">
        <f t="shared" ref="AF20" si="53">AF18+AF19</f>
        <v>199950</v>
      </c>
      <c r="AG20" s="38"/>
    </row>
    <row r="21" spans="2:33" x14ac:dyDescent="0.25">
      <c r="B21" s="35"/>
      <c r="C21" s="28"/>
      <c r="D21" s="50"/>
      <c r="E21" s="50"/>
      <c r="F21" s="50"/>
      <c r="G21" s="50"/>
      <c r="H21" s="47"/>
      <c r="I21" s="51"/>
      <c r="J21" s="51"/>
      <c r="K21" s="51"/>
      <c r="L21" s="51"/>
      <c r="M21" s="47"/>
      <c r="N21" s="44"/>
      <c r="O21" s="44"/>
      <c r="P21" s="44"/>
      <c r="Q21" s="44"/>
      <c r="R21" s="47"/>
      <c r="S21" s="48"/>
      <c r="T21" s="48"/>
      <c r="U21" s="48"/>
      <c r="V21" s="48"/>
      <c r="W21" s="47"/>
      <c r="X21" s="90"/>
      <c r="Y21" s="90"/>
      <c r="Z21" s="90"/>
      <c r="AA21" s="90"/>
      <c r="AB21" s="47"/>
      <c r="AC21" s="72"/>
      <c r="AD21" s="72"/>
      <c r="AE21" s="72"/>
      <c r="AF21" s="72"/>
      <c r="AG21" s="38"/>
    </row>
    <row r="22" spans="2:33" x14ac:dyDescent="0.25">
      <c r="B22" s="35"/>
      <c r="C22" s="36" t="s">
        <v>29</v>
      </c>
      <c r="D22" s="58"/>
      <c r="E22" s="58"/>
      <c r="F22" s="58"/>
      <c r="G22" s="58"/>
      <c r="H22" s="7"/>
      <c r="I22" s="59"/>
      <c r="J22" s="59"/>
      <c r="K22" s="59"/>
      <c r="L22" s="59"/>
      <c r="M22" s="7"/>
      <c r="N22" s="60"/>
      <c r="O22" s="60"/>
      <c r="P22" s="60"/>
      <c r="Q22" s="60"/>
      <c r="R22" s="7"/>
      <c r="S22" s="61"/>
      <c r="T22" s="61"/>
      <c r="U22" s="61"/>
      <c r="V22" s="61"/>
      <c r="W22" s="7"/>
      <c r="X22" s="91"/>
      <c r="Y22" s="91"/>
      <c r="Z22" s="91"/>
      <c r="AA22" s="91"/>
      <c r="AB22" s="7"/>
      <c r="AC22" s="6"/>
      <c r="AD22" s="6"/>
      <c r="AE22" s="6"/>
      <c r="AF22" s="6"/>
      <c r="AG22" s="38"/>
    </row>
    <row r="23" spans="2:33" x14ac:dyDescent="0.25">
      <c r="B23" s="35"/>
      <c r="C23" s="28" t="s">
        <v>30</v>
      </c>
      <c r="D23" s="58"/>
      <c r="E23" s="58"/>
      <c r="F23" s="58"/>
      <c r="G23" s="58"/>
      <c r="H23" s="7"/>
      <c r="I23" s="59"/>
      <c r="J23" s="59"/>
      <c r="K23" s="59"/>
      <c r="L23" s="59"/>
      <c r="M23" s="7"/>
      <c r="N23" s="60"/>
      <c r="O23" s="60"/>
      <c r="P23" s="60"/>
      <c r="Q23" s="60"/>
      <c r="R23" s="7"/>
      <c r="S23" s="61"/>
      <c r="T23" s="61"/>
      <c r="U23" s="61"/>
      <c r="V23" s="61"/>
      <c r="W23" s="7"/>
      <c r="X23" s="91"/>
      <c r="Y23" s="91"/>
      <c r="Z23" s="91"/>
      <c r="AA23" s="91"/>
      <c r="AB23" s="7"/>
      <c r="AC23" s="6"/>
      <c r="AD23" s="6"/>
      <c r="AE23" s="6"/>
      <c r="AF23" s="6"/>
      <c r="AG23" s="38"/>
    </row>
    <row r="24" spans="2:33" x14ac:dyDescent="0.25">
      <c r="B24" s="35"/>
      <c r="C24" s="49" t="s">
        <v>32</v>
      </c>
      <c r="D24" s="50">
        <f>D5*'Buy Hay - Sell Cows'!$F$23</f>
        <v>450000</v>
      </c>
      <c r="E24" s="50">
        <f>E5*'Buy Hay - Sell Cows'!$F$23</f>
        <v>450000</v>
      </c>
      <c r="F24" s="50">
        <f>F5*'Buy Hay - Sell Cows'!$F$23</f>
        <v>450000</v>
      </c>
      <c r="G24" s="50">
        <f>G5*'Buy Hay - Sell Cows'!$F$23</f>
        <v>450000</v>
      </c>
      <c r="H24" s="47"/>
      <c r="I24" s="51">
        <f>I5*'Buy Hay - Sell Cows'!$F$23</f>
        <v>450000</v>
      </c>
      <c r="J24" s="51">
        <f>J5*'Buy Hay - Sell Cows'!$F$23</f>
        <v>450000</v>
      </c>
      <c r="K24" s="51">
        <f>K5*'Buy Hay - Sell Cows'!$F$23</f>
        <v>450000</v>
      </c>
      <c r="L24" s="51">
        <f>L5*'Buy Hay - Sell Cows'!$F$23</f>
        <v>450000</v>
      </c>
      <c r="M24" s="47"/>
      <c r="N24" s="44">
        <f>N5*'Buy Hay - Sell Cows'!$F$23</f>
        <v>450000</v>
      </c>
      <c r="O24" s="44">
        <f>O5*'Buy Hay - Sell Cows'!$F$23</f>
        <v>450000</v>
      </c>
      <c r="P24" s="44">
        <f>P5*'Buy Hay - Sell Cows'!$F$23</f>
        <v>450000</v>
      </c>
      <c r="Q24" s="44">
        <f>Q5*'Buy Hay - Sell Cows'!$F$23</f>
        <v>405000</v>
      </c>
      <c r="R24" s="47"/>
      <c r="S24" s="48">
        <f>S5*'Buy Hay - Sell Cows'!$F$23</f>
        <v>450000</v>
      </c>
      <c r="T24" s="48">
        <f>T5*'Buy Hay - Sell Cows'!$F$23</f>
        <v>405000</v>
      </c>
      <c r="U24" s="48">
        <f>U5*'Buy Hay - Sell Cows'!$F$23</f>
        <v>405000</v>
      </c>
      <c r="V24" s="48">
        <f>V5*'Buy Hay - Sell Cows'!$F$23</f>
        <v>405000</v>
      </c>
      <c r="W24" s="47"/>
      <c r="X24" s="90">
        <f>X5*'Buy Hay - Sell Cows'!$F$23</f>
        <v>450000</v>
      </c>
      <c r="Y24" s="90">
        <f>Y5*'Buy Hay - Sell Cows'!$F$23</f>
        <v>405000</v>
      </c>
      <c r="Z24" s="90">
        <f>Z5*'Buy Hay - Sell Cows'!$F$23</f>
        <v>405000</v>
      </c>
      <c r="AA24" s="90">
        <f>AA5*'Buy Hay - Sell Cows'!$F$23</f>
        <v>405000</v>
      </c>
      <c r="AB24" s="47"/>
      <c r="AC24" s="72">
        <f>AC5*'Buy Hay - Sell Cows'!$F$23</f>
        <v>450000</v>
      </c>
      <c r="AD24" s="72">
        <f>AD5*'Buy Hay - Sell Cows'!$F$23</f>
        <v>360000</v>
      </c>
      <c r="AE24" s="72">
        <f>AE5*'Buy Hay - Sell Cows'!$F$23</f>
        <v>360000</v>
      </c>
      <c r="AF24" s="72">
        <f>AF5*'Buy Hay - Sell Cows'!$F$23</f>
        <v>315000</v>
      </c>
      <c r="AG24" s="38"/>
    </row>
    <row r="25" spans="2:33" x14ac:dyDescent="0.25">
      <c r="B25" s="35"/>
      <c r="C25" s="66" t="s">
        <v>33</v>
      </c>
      <c r="D25" s="50">
        <f>ROUNDUP(D24/2000,0)</f>
        <v>225</v>
      </c>
      <c r="E25" s="50">
        <f t="shared" ref="E25:G25" si="54">ROUNDUP(E24/2000,0)</f>
        <v>225</v>
      </c>
      <c r="F25" s="50">
        <f t="shared" si="54"/>
        <v>225</v>
      </c>
      <c r="G25" s="50">
        <f t="shared" si="54"/>
        <v>225</v>
      </c>
      <c r="H25" s="47"/>
      <c r="I25" s="51">
        <f>ROUNDUP(I24/2000,0)</f>
        <v>225</v>
      </c>
      <c r="J25" s="51">
        <f t="shared" ref="J25" si="55">ROUNDUP(J24/2000,0)</f>
        <v>225</v>
      </c>
      <c r="K25" s="51">
        <f t="shared" ref="K25" si="56">ROUNDUP(K24/2000,0)</f>
        <v>225</v>
      </c>
      <c r="L25" s="51">
        <f t="shared" ref="L25" si="57">ROUNDUP(L24/2000,0)</f>
        <v>225</v>
      </c>
      <c r="M25" s="47"/>
      <c r="N25" s="44">
        <f>ROUNDUP(N24/2000,0)</f>
        <v>225</v>
      </c>
      <c r="O25" s="44">
        <f t="shared" ref="O25" si="58">ROUNDUP(O24/2000,0)</f>
        <v>225</v>
      </c>
      <c r="P25" s="44">
        <f t="shared" ref="P25" si="59">ROUNDUP(P24/2000,0)</f>
        <v>225</v>
      </c>
      <c r="Q25" s="44">
        <f t="shared" ref="Q25" si="60">ROUNDUP(Q24/2000,0)</f>
        <v>203</v>
      </c>
      <c r="R25" s="47"/>
      <c r="S25" s="48">
        <f>ROUNDUP(S24/2000,0)</f>
        <v>225</v>
      </c>
      <c r="T25" s="48">
        <f t="shared" ref="T25" si="61">ROUNDUP(T24/2000,0)</f>
        <v>203</v>
      </c>
      <c r="U25" s="48">
        <f t="shared" ref="U25" si="62">ROUNDUP(U24/2000,0)</f>
        <v>203</v>
      </c>
      <c r="V25" s="48">
        <f t="shared" ref="V25" si="63">ROUNDUP(V24/2000,0)</f>
        <v>203</v>
      </c>
      <c r="W25" s="47"/>
      <c r="X25" s="90">
        <f>ROUNDUP(X24/2000,0)</f>
        <v>225</v>
      </c>
      <c r="Y25" s="90">
        <f t="shared" ref="Y25:AA25" si="64">ROUNDUP(Y24/2000,0)</f>
        <v>203</v>
      </c>
      <c r="Z25" s="90">
        <f t="shared" si="64"/>
        <v>203</v>
      </c>
      <c r="AA25" s="90">
        <f t="shared" si="64"/>
        <v>203</v>
      </c>
      <c r="AB25" s="47"/>
      <c r="AC25" s="72">
        <f>ROUNDUP(AC24/2000,0)</f>
        <v>225</v>
      </c>
      <c r="AD25" s="72">
        <f t="shared" ref="AD25:AF25" si="65">ROUNDUP(AD24/2000,0)</f>
        <v>180</v>
      </c>
      <c r="AE25" s="72">
        <f t="shared" si="65"/>
        <v>180</v>
      </c>
      <c r="AF25" s="72">
        <f t="shared" si="65"/>
        <v>158</v>
      </c>
      <c r="AG25" s="38"/>
    </row>
    <row r="26" spans="2:33" x14ac:dyDescent="0.25">
      <c r="B26" s="35"/>
      <c r="C26" s="49" t="s">
        <v>31</v>
      </c>
      <c r="D26" s="50">
        <f>D25*'Buy Hay - Sell Cows'!J22</f>
        <v>45000</v>
      </c>
      <c r="E26" s="50">
        <f>E25*'Buy Hay - Sell Cows'!K22</f>
        <v>45000</v>
      </c>
      <c r="F26" s="50">
        <f>F25*'Buy Hay - Sell Cows'!L22</f>
        <v>45000</v>
      </c>
      <c r="G26" s="50">
        <f>G25*'Buy Hay - Sell Cows'!M22</f>
        <v>45000</v>
      </c>
      <c r="H26" s="47"/>
      <c r="I26" s="51">
        <f>I25*'Buy Hay - Sell Cows'!J22</f>
        <v>45000</v>
      </c>
      <c r="J26" s="51">
        <f>J25*'Buy Hay - Sell Cows'!K22</f>
        <v>45000</v>
      </c>
      <c r="K26" s="51">
        <f>K25*'Buy Hay - Sell Cows'!L22</f>
        <v>45000</v>
      </c>
      <c r="L26" s="51">
        <f>L25*'Buy Hay - Sell Cows'!M22</f>
        <v>45000</v>
      </c>
      <c r="M26" s="47"/>
      <c r="N26" s="44">
        <f>N25*'Buy Hay - Sell Cows'!J22</f>
        <v>45000</v>
      </c>
      <c r="O26" s="44">
        <f>O25*'Buy Hay - Sell Cows'!K22</f>
        <v>45000</v>
      </c>
      <c r="P26" s="44">
        <f>P25*'Buy Hay - Sell Cows'!L22</f>
        <v>45000</v>
      </c>
      <c r="Q26" s="44">
        <f>Q25*'Buy Hay - Sell Cows'!M22</f>
        <v>40600</v>
      </c>
      <c r="R26" s="47"/>
      <c r="S26" s="48">
        <f>S25*'Buy Hay - Sell Cows'!J22</f>
        <v>45000</v>
      </c>
      <c r="T26" s="48">
        <f>T25*'Buy Hay - Sell Cows'!K22</f>
        <v>40600</v>
      </c>
      <c r="U26" s="48">
        <f>U25*'Buy Hay - Sell Cows'!L22</f>
        <v>40600</v>
      </c>
      <c r="V26" s="48">
        <f>V25*'Buy Hay - Sell Cows'!M22</f>
        <v>40600</v>
      </c>
      <c r="W26" s="47"/>
      <c r="X26" s="90">
        <f>X25*'Buy Hay - Sell Cows'!J22</f>
        <v>45000</v>
      </c>
      <c r="Y26" s="90">
        <f>Y25*'Buy Hay - Sell Cows'!K22</f>
        <v>40600</v>
      </c>
      <c r="Z26" s="90">
        <f>Z25*'Buy Hay - Sell Cows'!L22</f>
        <v>40600</v>
      </c>
      <c r="AA26" s="90">
        <f>AA25*'Buy Hay - Sell Cows'!M22</f>
        <v>40600</v>
      </c>
      <c r="AB26" s="47"/>
      <c r="AC26" s="72">
        <f>AC25*'Buy Hay - Sell Cows'!J22</f>
        <v>45000</v>
      </c>
      <c r="AD26" s="72">
        <f>AD25*'Buy Hay - Sell Cows'!K22</f>
        <v>36000</v>
      </c>
      <c r="AE26" s="72">
        <f>AE25*'Buy Hay - Sell Cows'!L22</f>
        <v>36000</v>
      </c>
      <c r="AF26" s="72">
        <f>AF25*'Buy Hay - Sell Cows'!M22</f>
        <v>31600</v>
      </c>
      <c r="AG26" s="38"/>
    </row>
    <row r="27" spans="2:33" x14ac:dyDescent="0.25">
      <c r="B27" s="35"/>
      <c r="C27" s="28" t="s">
        <v>34</v>
      </c>
      <c r="D27" s="50"/>
      <c r="E27" s="50"/>
      <c r="F27" s="50"/>
      <c r="G27" s="50"/>
      <c r="H27" s="47"/>
      <c r="I27" s="51"/>
      <c r="J27" s="51"/>
      <c r="K27" s="51"/>
      <c r="L27" s="51"/>
      <c r="M27" s="47"/>
      <c r="N27" s="44"/>
      <c r="O27" s="44"/>
      <c r="P27" s="44"/>
      <c r="Q27" s="44"/>
      <c r="R27" s="47"/>
      <c r="S27" s="48"/>
      <c r="T27" s="48"/>
      <c r="U27" s="48"/>
      <c r="V27" s="48"/>
      <c r="W27" s="47"/>
      <c r="X27" s="90"/>
      <c r="Y27" s="90"/>
      <c r="Z27" s="90"/>
      <c r="AA27" s="90"/>
      <c r="AB27" s="47"/>
      <c r="AC27" s="72"/>
      <c r="AD27" s="72"/>
      <c r="AE27" s="72"/>
      <c r="AF27" s="72"/>
      <c r="AG27" s="38"/>
    </row>
    <row r="28" spans="2:33" x14ac:dyDescent="0.25">
      <c r="B28" s="35"/>
      <c r="C28" s="49" t="s">
        <v>32</v>
      </c>
      <c r="D28" s="50"/>
      <c r="E28" s="50"/>
      <c r="F28" s="50"/>
      <c r="G28" s="50"/>
      <c r="H28" s="47"/>
      <c r="I28" s="51">
        <f>I5*'Buy Hay - Sell Cows'!J29</f>
        <v>300000</v>
      </c>
      <c r="J28" s="51">
        <f>J5*'Buy Hay - Sell Cows'!K29</f>
        <v>30000</v>
      </c>
      <c r="K28" s="51">
        <f>K5*'Buy Hay - Sell Cows'!L29</f>
        <v>0</v>
      </c>
      <c r="L28" s="51">
        <f>L5*'Buy Hay - Sell Cows'!M29</f>
        <v>0</v>
      </c>
      <c r="M28" s="47"/>
      <c r="N28" s="44"/>
      <c r="O28" s="44"/>
      <c r="P28" s="44"/>
      <c r="Q28" s="44"/>
      <c r="R28" s="47"/>
      <c r="S28" s="48"/>
      <c r="T28" s="48"/>
      <c r="U28" s="48"/>
      <c r="V28" s="48"/>
      <c r="W28" s="47"/>
      <c r="X28" s="90"/>
      <c r="Y28" s="90"/>
      <c r="Z28" s="90"/>
      <c r="AA28" s="90"/>
      <c r="AB28" s="47"/>
      <c r="AC28" s="72"/>
      <c r="AD28" s="72"/>
      <c r="AE28" s="72"/>
      <c r="AF28" s="72"/>
      <c r="AG28" s="38"/>
    </row>
    <row r="29" spans="2:33" x14ac:dyDescent="0.25">
      <c r="B29" s="35"/>
      <c r="C29" s="66" t="s">
        <v>33</v>
      </c>
      <c r="D29" s="50"/>
      <c r="E29" s="50"/>
      <c r="F29" s="50"/>
      <c r="G29" s="50"/>
      <c r="H29" s="47"/>
      <c r="I29" s="51">
        <f>I28/2000</f>
        <v>150</v>
      </c>
      <c r="J29" s="51">
        <f t="shared" ref="J29:L29" si="66">J28/2000</f>
        <v>15</v>
      </c>
      <c r="K29" s="51">
        <f t="shared" si="66"/>
        <v>0</v>
      </c>
      <c r="L29" s="51">
        <f t="shared" si="66"/>
        <v>0</v>
      </c>
      <c r="M29" s="47"/>
      <c r="N29" s="44"/>
      <c r="O29" s="44"/>
      <c r="P29" s="44"/>
      <c r="Q29" s="44"/>
      <c r="R29" s="47"/>
      <c r="S29" s="48"/>
      <c r="T29" s="48"/>
      <c r="U29" s="48"/>
      <c r="V29" s="48"/>
      <c r="W29" s="47"/>
      <c r="X29" s="90"/>
      <c r="Y29" s="90"/>
      <c r="Z29" s="90"/>
      <c r="AA29" s="90"/>
      <c r="AB29" s="47"/>
      <c r="AC29" s="72"/>
      <c r="AD29" s="72"/>
      <c r="AE29" s="72"/>
      <c r="AF29" s="72"/>
      <c r="AG29" s="38"/>
    </row>
    <row r="30" spans="2:33" x14ac:dyDescent="0.25">
      <c r="B30" s="35"/>
      <c r="C30" s="49" t="s">
        <v>31</v>
      </c>
      <c r="D30" s="50"/>
      <c r="E30" s="50"/>
      <c r="F30" s="50"/>
      <c r="G30" s="50"/>
      <c r="H30" s="47"/>
      <c r="I30" s="51">
        <f>I29*'Buy Hay - Sell Cows'!J22</f>
        <v>30000</v>
      </c>
      <c r="J30" s="51">
        <f>J29*'Buy Hay - Sell Cows'!K22</f>
        <v>3000</v>
      </c>
      <c r="K30" s="51">
        <f>K29*'Buy Hay - Sell Cows'!L22</f>
        <v>0</v>
      </c>
      <c r="L30" s="51">
        <f>L29*'Buy Hay - Sell Cows'!M22</f>
        <v>0</v>
      </c>
      <c r="M30" s="47"/>
      <c r="N30" s="44"/>
      <c r="O30" s="44"/>
      <c r="P30" s="44"/>
      <c r="Q30" s="44"/>
      <c r="R30" s="47"/>
      <c r="S30" s="48"/>
      <c r="T30" s="48"/>
      <c r="U30" s="48"/>
      <c r="V30" s="48"/>
      <c r="W30" s="47"/>
      <c r="X30" s="90"/>
      <c r="Y30" s="90"/>
      <c r="Z30" s="90"/>
      <c r="AA30" s="90"/>
      <c r="AB30" s="47"/>
      <c r="AC30" s="72"/>
      <c r="AD30" s="72"/>
      <c r="AE30" s="72"/>
      <c r="AF30" s="72"/>
      <c r="AG30" s="38"/>
    </row>
    <row r="31" spans="2:33" x14ac:dyDescent="0.25">
      <c r="B31" s="35"/>
      <c r="C31" s="62" t="s">
        <v>3</v>
      </c>
      <c r="D31" s="53">
        <f>D5*$Q$43</f>
        <v>85000</v>
      </c>
      <c r="E31" s="53">
        <f t="shared" ref="E31:G31" si="67">E5*$Q$43</f>
        <v>85000</v>
      </c>
      <c r="F31" s="53">
        <f t="shared" si="67"/>
        <v>85000</v>
      </c>
      <c r="G31" s="53">
        <f t="shared" si="67"/>
        <v>85000</v>
      </c>
      <c r="H31" s="54"/>
      <c r="I31" s="55">
        <f>I5*$Q$43</f>
        <v>85000</v>
      </c>
      <c r="J31" s="55">
        <f t="shared" ref="J31:L31" si="68">J5*$Q$43</f>
        <v>85000</v>
      </c>
      <c r="K31" s="55">
        <f t="shared" si="68"/>
        <v>85000</v>
      </c>
      <c r="L31" s="55">
        <f t="shared" si="68"/>
        <v>85000</v>
      </c>
      <c r="M31" s="54"/>
      <c r="N31" s="56">
        <f>N5*$Q$43</f>
        <v>85000</v>
      </c>
      <c r="O31" s="56">
        <f t="shared" ref="O31:Q31" si="69">O5*$Q$43</f>
        <v>85000</v>
      </c>
      <c r="P31" s="56">
        <f t="shared" si="69"/>
        <v>85000</v>
      </c>
      <c r="Q31" s="56">
        <f t="shared" si="69"/>
        <v>76500</v>
      </c>
      <c r="R31" s="54"/>
      <c r="S31" s="57">
        <f>S5*$Q$43</f>
        <v>85000</v>
      </c>
      <c r="T31" s="57">
        <f t="shared" ref="T31:V31" si="70">T5*$Q$43</f>
        <v>76500</v>
      </c>
      <c r="U31" s="57">
        <f t="shared" si="70"/>
        <v>76500</v>
      </c>
      <c r="V31" s="57">
        <f t="shared" si="70"/>
        <v>76500</v>
      </c>
      <c r="W31" s="47"/>
      <c r="X31" s="92">
        <f>X5*$Q$43</f>
        <v>85000</v>
      </c>
      <c r="Y31" s="92">
        <f t="shared" ref="Y31:AA31" si="71">Y5*$Q$43</f>
        <v>76500</v>
      </c>
      <c r="Z31" s="92">
        <f t="shared" si="71"/>
        <v>76500</v>
      </c>
      <c r="AA31" s="92">
        <f t="shared" si="71"/>
        <v>76500</v>
      </c>
      <c r="AB31" s="47"/>
      <c r="AC31" s="97">
        <f>AC5*$Q$43</f>
        <v>85000</v>
      </c>
      <c r="AD31" s="97">
        <f t="shared" ref="AD31:AF31" si="72">AD5*$Q$43</f>
        <v>68000</v>
      </c>
      <c r="AE31" s="97">
        <f t="shared" si="72"/>
        <v>68000</v>
      </c>
      <c r="AF31" s="97">
        <f t="shared" si="72"/>
        <v>59500</v>
      </c>
      <c r="AG31" s="38"/>
    </row>
    <row r="32" spans="2:33" x14ac:dyDescent="0.25">
      <c r="B32" s="35"/>
      <c r="C32" s="28" t="s">
        <v>8</v>
      </c>
      <c r="D32" s="50">
        <f>D26+D30+D31</f>
        <v>130000</v>
      </c>
      <c r="E32" s="50">
        <f t="shared" ref="E32:G32" si="73">E26+E30+E31</f>
        <v>130000</v>
      </c>
      <c r="F32" s="50">
        <f t="shared" si="73"/>
        <v>130000</v>
      </c>
      <c r="G32" s="50">
        <f t="shared" si="73"/>
        <v>130000</v>
      </c>
      <c r="H32" s="47"/>
      <c r="I32" s="51">
        <f>I26+I30+I31</f>
        <v>160000</v>
      </c>
      <c r="J32" s="51">
        <f t="shared" ref="J32" si="74">J26+J30+J31</f>
        <v>133000</v>
      </c>
      <c r="K32" s="51">
        <f t="shared" ref="K32" si="75">K26+K30+K31</f>
        <v>130000</v>
      </c>
      <c r="L32" s="51">
        <f t="shared" ref="L32" si="76">L26+L30+L31</f>
        <v>130000</v>
      </c>
      <c r="M32" s="47"/>
      <c r="N32" s="44">
        <f>N26+N30+N31</f>
        <v>130000</v>
      </c>
      <c r="O32" s="44">
        <f t="shared" ref="O32" si="77">O26+O30+O31</f>
        <v>130000</v>
      </c>
      <c r="P32" s="44">
        <f t="shared" ref="P32" si="78">P26+P30+P31</f>
        <v>130000</v>
      </c>
      <c r="Q32" s="44">
        <f t="shared" ref="Q32" si="79">Q26+Q30+Q31</f>
        <v>117100</v>
      </c>
      <c r="R32" s="47"/>
      <c r="S32" s="48">
        <f>S26+S30+S31</f>
        <v>130000</v>
      </c>
      <c r="T32" s="48">
        <f t="shared" ref="T32" si="80">T26+T30+T31</f>
        <v>117100</v>
      </c>
      <c r="U32" s="48">
        <f t="shared" ref="U32" si="81">U26+U30+U31</f>
        <v>117100</v>
      </c>
      <c r="V32" s="48">
        <f t="shared" ref="V32" si="82">V26+V30+V31</f>
        <v>117100</v>
      </c>
      <c r="W32" s="47"/>
      <c r="X32" s="90">
        <f>X26+X30+X31</f>
        <v>130000</v>
      </c>
      <c r="Y32" s="90">
        <f t="shared" ref="Y32:AA32" si="83">Y26+Y30+Y31</f>
        <v>117100</v>
      </c>
      <c r="Z32" s="90">
        <f t="shared" si="83"/>
        <v>117100</v>
      </c>
      <c r="AA32" s="90">
        <f t="shared" si="83"/>
        <v>117100</v>
      </c>
      <c r="AB32" s="47"/>
      <c r="AC32" s="72">
        <f>AC26+AC30+AC31</f>
        <v>130000</v>
      </c>
      <c r="AD32" s="72">
        <f t="shared" ref="AD32:AF32" si="84">AD26+AD30+AD31</f>
        <v>104000</v>
      </c>
      <c r="AE32" s="72">
        <f t="shared" si="84"/>
        <v>104000</v>
      </c>
      <c r="AF32" s="72">
        <f t="shared" si="84"/>
        <v>91100</v>
      </c>
      <c r="AG32" s="38"/>
    </row>
    <row r="33" spans="2:33" x14ac:dyDescent="0.25">
      <c r="B33" s="35"/>
      <c r="C33" s="7"/>
      <c r="D33" s="58"/>
      <c r="E33" s="58"/>
      <c r="F33" s="58"/>
      <c r="G33" s="58"/>
      <c r="H33" s="7"/>
      <c r="I33" s="59"/>
      <c r="J33" s="59"/>
      <c r="K33" s="59"/>
      <c r="L33" s="59"/>
      <c r="M33" s="7"/>
      <c r="N33" s="44"/>
      <c r="O33" s="44"/>
      <c r="P33" s="44"/>
      <c r="Q33" s="44"/>
      <c r="R33" s="47"/>
      <c r="S33" s="48"/>
      <c r="T33" s="48"/>
      <c r="U33" s="48"/>
      <c r="V33" s="48"/>
      <c r="W33" s="47"/>
      <c r="X33" s="90"/>
      <c r="Y33" s="90"/>
      <c r="Z33" s="90"/>
      <c r="AA33" s="90"/>
      <c r="AB33" s="47"/>
      <c r="AC33" s="72"/>
      <c r="AD33" s="72"/>
      <c r="AE33" s="72"/>
      <c r="AF33" s="72"/>
      <c r="AG33" s="38"/>
    </row>
    <row r="34" spans="2:33" x14ac:dyDescent="0.25">
      <c r="B34" s="35"/>
      <c r="C34" s="7" t="s">
        <v>9</v>
      </c>
      <c r="D34" s="73"/>
      <c r="E34" s="73"/>
      <c r="F34" s="73"/>
      <c r="G34" s="73"/>
      <c r="I34" s="70"/>
      <c r="J34" s="70"/>
      <c r="K34" s="70"/>
      <c r="L34" s="70"/>
      <c r="N34" s="69"/>
      <c r="O34" s="69"/>
      <c r="P34" s="69"/>
      <c r="Q34" s="69"/>
      <c r="S34" s="45"/>
      <c r="T34" s="45"/>
      <c r="U34" s="45"/>
      <c r="V34" s="45"/>
      <c r="X34" s="89"/>
      <c r="Y34" s="89"/>
      <c r="Z34" s="89"/>
      <c r="AA34" s="89"/>
      <c r="AC34" s="71"/>
      <c r="AD34" s="71"/>
      <c r="AE34" s="71"/>
      <c r="AF34" s="71"/>
      <c r="AG34" s="38"/>
    </row>
    <row r="35" spans="2:33" x14ac:dyDescent="0.25">
      <c r="B35" s="35"/>
      <c r="C35" s="28" t="s">
        <v>69</v>
      </c>
      <c r="D35" s="50">
        <f>D13+D20-D32</f>
        <v>110863</v>
      </c>
      <c r="E35" s="50">
        <f t="shared" ref="E35:G35" si="85">E13+E20-E32</f>
        <v>97250</v>
      </c>
      <c r="F35" s="50">
        <f t="shared" si="85"/>
        <v>89263</v>
      </c>
      <c r="G35" s="50">
        <f t="shared" si="85"/>
        <v>160250</v>
      </c>
      <c r="H35" s="47"/>
      <c r="I35" s="51">
        <f>I13+I20-I32</f>
        <v>80863</v>
      </c>
      <c r="J35" s="51">
        <f t="shared" ref="J35:L35" si="86">J13+J20-J32</f>
        <v>94250</v>
      </c>
      <c r="K35" s="51">
        <f t="shared" si="86"/>
        <v>89263</v>
      </c>
      <c r="L35" s="51">
        <f t="shared" si="86"/>
        <v>160250</v>
      </c>
      <c r="M35" s="47"/>
      <c r="N35" s="44">
        <f>N13+N20-N32</f>
        <v>110863</v>
      </c>
      <c r="O35" s="44">
        <f t="shared" ref="O35:Q35" si="87">O13+O20-O32</f>
        <v>97250</v>
      </c>
      <c r="P35" s="44">
        <f t="shared" si="87"/>
        <v>113263</v>
      </c>
      <c r="Q35" s="44">
        <f t="shared" si="87"/>
        <v>140900</v>
      </c>
      <c r="R35" s="47"/>
      <c r="S35" s="48">
        <f>S13+S20-S32</f>
        <v>126100</v>
      </c>
      <c r="T35" s="48">
        <f t="shared" ref="T35:V35" si="88">T13+T20-T32</f>
        <v>84900</v>
      </c>
      <c r="U35" s="48">
        <f t="shared" si="88"/>
        <v>77800</v>
      </c>
      <c r="V35" s="48">
        <f t="shared" si="88"/>
        <v>140900</v>
      </c>
      <c r="W35" s="47"/>
      <c r="X35" s="90">
        <f>X13+X20-X32</f>
        <v>129100</v>
      </c>
      <c r="Y35" s="90">
        <f t="shared" ref="Y35:AA35" si="89">Y13+Y20-Y32</f>
        <v>84900</v>
      </c>
      <c r="Z35" s="90">
        <f t="shared" si="89"/>
        <v>77800</v>
      </c>
      <c r="AA35" s="90">
        <f t="shared" si="89"/>
        <v>140900</v>
      </c>
      <c r="AB35" s="47"/>
      <c r="AC35" s="72">
        <f>AC13+AC20-AC32</f>
        <v>149690</v>
      </c>
      <c r="AD35" s="72">
        <f t="shared" ref="AD35:AF35" si="90">AD13+AD20-AD32</f>
        <v>77800</v>
      </c>
      <c r="AE35" s="72">
        <f t="shared" si="90"/>
        <v>95410</v>
      </c>
      <c r="AF35" s="72">
        <f t="shared" si="90"/>
        <v>108850</v>
      </c>
      <c r="AG35" s="38"/>
    </row>
    <row r="36" spans="2:33" x14ac:dyDescent="0.25">
      <c r="B36" s="35"/>
      <c r="C36" s="49" t="s">
        <v>35</v>
      </c>
      <c r="D36" s="50">
        <f>IF(D5&gt;0,D35/(D5+D7+D9),0)</f>
        <v>1108.6300000000001</v>
      </c>
      <c r="E36" s="50">
        <f>IF(E5&gt;0,E35/(E5+E7+E9),0)</f>
        <v>972.5</v>
      </c>
      <c r="F36" s="50">
        <f>IF(F5&gt;0,F35/(F5+F7+F9),0)</f>
        <v>892.63</v>
      </c>
      <c r="G36" s="50">
        <f>IF(G5&gt;0,G35/(G5+G7+G9),0)</f>
        <v>1602.5</v>
      </c>
      <c r="H36" s="47"/>
      <c r="I36" s="51">
        <f>I35/(I5+I7+I9)</f>
        <v>808.63</v>
      </c>
      <c r="J36" s="51">
        <f>J35/(J5+J7+J9)</f>
        <v>942.5</v>
      </c>
      <c r="K36" s="51">
        <f>K35/(K5+K7+K9)</f>
        <v>892.63</v>
      </c>
      <c r="L36" s="51">
        <f>L35/(L5+L7+L9)</f>
        <v>1602.5</v>
      </c>
      <c r="M36" s="47"/>
      <c r="N36" s="44">
        <f>IF(N5&gt;0,N35/(N5+N7+N9),0)</f>
        <v>1108.6300000000001</v>
      </c>
      <c r="O36" s="44">
        <f>IF(O5&gt;0,O35/(O5+O7+O9),0)</f>
        <v>972.5</v>
      </c>
      <c r="P36" s="44">
        <f>IF(P5&gt;0,P35/(P5+P7+P9),0)</f>
        <v>1029.6636363636364</v>
      </c>
      <c r="Q36" s="44">
        <f>IF(Q5&gt;0,Q35/(Q5+Q7+Q9),0)</f>
        <v>1565.5555555555557</v>
      </c>
      <c r="R36" s="47"/>
      <c r="S36" s="48">
        <f>IF(S5&gt;0,S35/(S5+S7+S9),0)</f>
        <v>1146.3636363636363</v>
      </c>
      <c r="T36" s="48">
        <f>IF(T5&gt;0,T35/(T5+T7+T9),0)</f>
        <v>943.33333333333337</v>
      </c>
      <c r="U36" s="48">
        <f>IF(U5&gt;0,U35/(U5+U7+U9),0)</f>
        <v>864.44444444444446</v>
      </c>
      <c r="V36" s="48">
        <f>IF(V5&gt;0,V35/(V5+V7+V9),0)</f>
        <v>1565.5555555555557</v>
      </c>
      <c r="W36" s="47"/>
      <c r="X36" s="90">
        <f>IF(X5&gt;0,X35/(X5+X7+X11),0)</f>
        <v>1173.6363636363637</v>
      </c>
      <c r="Y36" s="90">
        <f>IF(Y5&gt;0,Y35/(Y5+Y7+Y11),0)</f>
        <v>943.33333333333337</v>
      </c>
      <c r="Z36" s="90">
        <f>IF(Z5&gt;0,Z35/(Z5+Z7+Z11),0)</f>
        <v>864.44444444444446</v>
      </c>
      <c r="AA36" s="90">
        <f>IF(AA5&gt;0,AA35/(AA5+AA7+AA11),0)</f>
        <v>1565.5555555555557</v>
      </c>
      <c r="AB36" s="47"/>
      <c r="AC36" s="72">
        <f>IF(AC5&gt;0,AC35/(AC5+AC7+AC11),0)</f>
        <v>1360.8181818181818</v>
      </c>
      <c r="AD36" s="72">
        <f>IF(AD5&gt;0,AD35/(AD5+AD7+AD11),0)</f>
        <v>972.5</v>
      </c>
      <c r="AE36" s="72">
        <f>IF(AE5&gt;0,AE35/(AE5+AE7+AE11),0)</f>
        <v>1060.1111111111111</v>
      </c>
      <c r="AF36" s="72">
        <f>IF(AF5&gt;0,AF35/(AF5+AF7+AF11),0)</f>
        <v>1555</v>
      </c>
      <c r="AG36" s="38"/>
    </row>
    <row r="37" spans="2:33" x14ac:dyDescent="0.25">
      <c r="B37" s="35"/>
      <c r="C37" s="28" t="s">
        <v>70</v>
      </c>
      <c r="D37" s="50">
        <f>D20-D32</f>
        <v>110863</v>
      </c>
      <c r="E37" s="50">
        <f t="shared" ref="E37:G37" si="91">E20-E32</f>
        <v>97250</v>
      </c>
      <c r="F37" s="50">
        <f t="shared" si="91"/>
        <v>89263</v>
      </c>
      <c r="G37" s="50">
        <f t="shared" si="91"/>
        <v>160250</v>
      </c>
      <c r="H37" s="47"/>
      <c r="I37" s="51">
        <f>I20-I32</f>
        <v>80863</v>
      </c>
      <c r="J37" s="51">
        <f t="shared" ref="J37:L37" si="92">J20-J32</f>
        <v>94250</v>
      </c>
      <c r="K37" s="51">
        <f t="shared" si="92"/>
        <v>89263</v>
      </c>
      <c r="L37" s="51">
        <f t="shared" si="92"/>
        <v>160250</v>
      </c>
      <c r="M37" s="47"/>
      <c r="N37" s="44">
        <f>N20-N32</f>
        <v>110863</v>
      </c>
      <c r="O37" s="44">
        <f t="shared" ref="O37:Q37" si="93">O20-O32</f>
        <v>97250</v>
      </c>
      <c r="P37" s="44">
        <f t="shared" si="93"/>
        <v>89263</v>
      </c>
      <c r="Q37" s="44">
        <f t="shared" si="93"/>
        <v>140900</v>
      </c>
      <c r="R37" s="47"/>
      <c r="S37" s="48">
        <f>S20-S32</f>
        <v>84100</v>
      </c>
      <c r="T37" s="48">
        <f t="shared" ref="T37:V37" si="94">T20-T32</f>
        <v>84900</v>
      </c>
      <c r="U37" s="48">
        <f t="shared" si="94"/>
        <v>77800</v>
      </c>
      <c r="V37" s="48">
        <f t="shared" si="94"/>
        <v>140900</v>
      </c>
      <c r="W37" s="47"/>
      <c r="X37" s="90">
        <f>X20-X32</f>
        <v>84100</v>
      </c>
      <c r="Y37" s="90">
        <f t="shared" ref="Y37:AA37" si="95">Y20-Y32</f>
        <v>84900</v>
      </c>
      <c r="Z37" s="90">
        <f t="shared" si="95"/>
        <v>77800</v>
      </c>
      <c r="AA37" s="90">
        <f t="shared" si="95"/>
        <v>140900</v>
      </c>
      <c r="AB37" s="47"/>
      <c r="AC37" s="72">
        <f>AC20-AC32</f>
        <v>62690</v>
      </c>
      <c r="AD37" s="72">
        <f t="shared" ref="AD37:AF37" si="96">AD20-AD32</f>
        <v>77800</v>
      </c>
      <c r="AE37" s="72">
        <f t="shared" si="96"/>
        <v>71410</v>
      </c>
      <c r="AF37" s="72">
        <f t="shared" si="96"/>
        <v>108850</v>
      </c>
      <c r="AG37" s="38"/>
    </row>
    <row r="38" spans="2:33" x14ac:dyDescent="0.25">
      <c r="B38" s="35"/>
      <c r="C38" s="49" t="s">
        <v>35</v>
      </c>
      <c r="D38" s="50">
        <f>IF(D5&gt;0,D37/D5,0)</f>
        <v>1108.6300000000001</v>
      </c>
      <c r="E38" s="50">
        <f>IF(E5&gt;0,E37/E5,0)</f>
        <v>972.5</v>
      </c>
      <c r="F38" s="50">
        <f>IF(F5&gt;0,F37/F5,0)</f>
        <v>892.63</v>
      </c>
      <c r="G38" s="50">
        <f>IF(G5&gt;0,G37/G5,0)</f>
        <v>1602.5</v>
      </c>
      <c r="H38" s="47"/>
      <c r="I38" s="51">
        <f>IF(I5&gt;0,I37/I5,0)</f>
        <v>808.63</v>
      </c>
      <c r="J38" s="51">
        <f>IF(J5&gt;0,J37/J5,0)</f>
        <v>942.5</v>
      </c>
      <c r="K38" s="51">
        <f>IF(K5&gt;0,K37/K5,0)</f>
        <v>892.63</v>
      </c>
      <c r="L38" s="51">
        <f>IF(L5&gt;0,L37/L5,0)</f>
        <v>1602.5</v>
      </c>
      <c r="M38" s="47"/>
      <c r="N38" s="44">
        <f>IF(N5&gt;0,N37/N5,0)</f>
        <v>1108.6300000000001</v>
      </c>
      <c r="O38" s="44">
        <f>IF(O5&gt;0,O37/O5,0)</f>
        <v>972.5</v>
      </c>
      <c r="P38" s="44">
        <f>IF(P5&gt;0,P37/P5,0)</f>
        <v>892.63</v>
      </c>
      <c r="Q38" s="44">
        <f>IF(Q5&gt;0,Q37/Q5,0)</f>
        <v>1565.5555555555557</v>
      </c>
      <c r="R38" s="47"/>
      <c r="S38" s="48">
        <f>IF(S5&gt;0,S37/S5,0)</f>
        <v>841</v>
      </c>
      <c r="T38" s="48">
        <f>IF(T5&gt;0,T37/T5,0)</f>
        <v>943.33333333333337</v>
      </c>
      <c r="U38" s="48">
        <f>IF(U5&gt;0,U37/U5,0)</f>
        <v>864.44444444444446</v>
      </c>
      <c r="V38" s="48">
        <f>IF(V5&gt;0,V37/V5,0)</f>
        <v>1565.5555555555557</v>
      </c>
      <c r="W38" s="47"/>
      <c r="X38" s="90">
        <f>IF(X5&gt;0,X37/X5,0)</f>
        <v>841</v>
      </c>
      <c r="Y38" s="90">
        <f>IF(Y5&gt;0,Y37/Y5,0)</f>
        <v>943.33333333333337</v>
      </c>
      <c r="Z38" s="90">
        <f>IF(Z5&gt;0,Z37/Z5,0)</f>
        <v>864.44444444444446</v>
      </c>
      <c r="AA38" s="90">
        <f>IF(AA5&gt;0,AA37/AA5,0)</f>
        <v>1565.5555555555557</v>
      </c>
      <c r="AB38" s="47"/>
      <c r="AC38" s="72">
        <f>IF(AC5&gt;0,AC37/AC5,0)</f>
        <v>626.9</v>
      </c>
      <c r="AD38" s="72">
        <f>IF(AD5&gt;0,AD37/AD5,0)</f>
        <v>972.5</v>
      </c>
      <c r="AE38" s="72">
        <f>IF(AE5&gt;0,AE37/AE5,0)</f>
        <v>892.625</v>
      </c>
      <c r="AF38" s="72">
        <f>IF(AF5&gt;0,AF37/AF5,0)</f>
        <v>1555</v>
      </c>
      <c r="AG38" s="38"/>
    </row>
    <row r="39" spans="2:33" x14ac:dyDescent="0.25">
      <c r="B39" s="35"/>
      <c r="C39" s="49"/>
      <c r="D39" s="50"/>
      <c r="E39" s="50"/>
      <c r="F39" s="50"/>
      <c r="G39" s="50"/>
      <c r="H39" s="47"/>
      <c r="I39" s="51"/>
      <c r="J39" s="51"/>
      <c r="K39" s="51"/>
      <c r="L39" s="51"/>
      <c r="M39" s="47"/>
      <c r="N39" s="44"/>
      <c r="O39" s="44"/>
      <c r="P39" s="44"/>
      <c r="Q39" s="44"/>
      <c r="R39" s="47"/>
      <c r="S39" s="48"/>
      <c r="T39" s="48"/>
      <c r="U39" s="48"/>
      <c r="V39" s="48"/>
      <c r="W39" s="47"/>
      <c r="X39" s="90"/>
      <c r="Y39" s="90"/>
      <c r="Z39" s="90"/>
      <c r="AA39" s="90"/>
      <c r="AB39" s="47"/>
      <c r="AC39" s="72"/>
      <c r="AD39" s="72"/>
      <c r="AE39" s="72"/>
      <c r="AF39" s="72"/>
      <c r="AG39" s="38"/>
    </row>
    <row r="40" spans="2:33" x14ac:dyDescent="0.25">
      <c r="B40" s="35"/>
      <c r="C40" s="7" t="s">
        <v>41</v>
      </c>
      <c r="D40" s="50">
        <f>'Buy Hay - Sell Cows'!$J$19+'Results Details'!D38+'Results Details'!E38+'Results Details'!F38+'Results Details'!G38</f>
        <v>6676.26</v>
      </c>
      <c r="E40" s="50">
        <f>'Buy Hay - Sell Cows'!$K$19+'Results Details'!E38+'Results Details'!F38+'Results Details'!G38</f>
        <v>5867.63</v>
      </c>
      <c r="F40" s="50">
        <f>'Buy Hay - Sell Cows'!$L$19+'Results Details'!F38+'Results Details'!G38</f>
        <v>4895.13</v>
      </c>
      <c r="G40" s="50">
        <f>'Buy Hay - Sell Cows'!$M$19+'Results Details'!G38</f>
        <v>4002.5</v>
      </c>
      <c r="H40" s="47"/>
      <c r="I40" s="51">
        <f>'Buy Hay - Sell Cows'!$J$19+'Results Details'!I38+'Results Details'!J38+'Results Details'!K38+'Results Details'!L38</f>
        <v>6346.26</v>
      </c>
      <c r="J40" s="51">
        <f>'Buy Hay - Sell Cows'!$K$19+'Results Details'!J38+'Results Details'!K38+'Results Details'!L38</f>
        <v>5837.63</v>
      </c>
      <c r="K40" s="51">
        <f>'Buy Hay - Sell Cows'!$L$19+'Results Details'!K38+'Results Details'!L38</f>
        <v>4895.13</v>
      </c>
      <c r="L40" s="51">
        <f>'Buy Hay - Sell Cows'!$M$19+'Results Details'!L38</f>
        <v>4002.5</v>
      </c>
      <c r="M40" s="47"/>
      <c r="N40" s="44">
        <f>'Buy Hay - Sell Cows'!$J$19+'Results Details'!N38+'Results Details'!O38+'Results Details'!P38+'Results Details'!Q38</f>
        <v>6639.3155555555559</v>
      </c>
      <c r="O40" s="44">
        <f>'Buy Hay - Sell Cows'!$K$19+'Results Details'!O38+'Results Details'!P38+'Results Details'!Q38</f>
        <v>5830.6855555555558</v>
      </c>
      <c r="P40" s="44">
        <f>'Buy Hay - Sell Cows'!$L$19+'Results Details'!P38+'Results Details'!Q38</f>
        <v>4858.1855555555558</v>
      </c>
      <c r="Q40" s="44">
        <f>'Buy Hay - Sell Cows'!$M$19+'Results Details'!Q38</f>
        <v>3965.5555555555557</v>
      </c>
      <c r="R40" s="47"/>
      <c r="S40" s="48">
        <f>'Buy Hay - Sell Cows'!$J$19+'Results Details'!S38+'Results Details'!T38+'Results Details'!U38+'Results Details'!V38</f>
        <v>6314.3333333333339</v>
      </c>
      <c r="T40" s="48">
        <f>'Buy Hay - Sell Cows'!$K$19+'Results Details'!T38+'Results Details'!U38+'Results Details'!V38</f>
        <v>5773.3333333333339</v>
      </c>
      <c r="U40" s="48">
        <f>'Buy Hay - Sell Cows'!$L$19+'Results Details'!U38+'Results Details'!V38</f>
        <v>4830</v>
      </c>
      <c r="V40" s="48">
        <f>'Buy Hay - Sell Cows'!$M$19+'Results Details'!V38</f>
        <v>3965.5555555555557</v>
      </c>
      <c r="W40" s="47"/>
      <c r="X40" s="90">
        <f>'Buy Hay - Sell Cows'!$J$19+'Results Details'!X38+'Results Details'!Y38+'Results Details'!Z38+'Results Details'!AA38</f>
        <v>6314.3333333333339</v>
      </c>
      <c r="Y40" s="90">
        <f>'Buy Hay - Sell Cows'!$K$19+'Results Details'!Y38+'Results Details'!Z38+'Results Details'!AA38</f>
        <v>5773.3333333333339</v>
      </c>
      <c r="Z40" s="90">
        <f>'Buy Hay - Sell Cows'!$L$19+'Results Details'!Z38+'Results Details'!AA38</f>
        <v>4830</v>
      </c>
      <c r="AA40" s="90">
        <f>'Buy Hay - Sell Cows'!$M$19+'Results Details'!AA38</f>
        <v>3965.5555555555557</v>
      </c>
      <c r="AB40" s="47"/>
      <c r="AC40" s="72">
        <f>'Buy Hay - Sell Cows'!$J$19+'Results Details'!AC38+'Results Details'!AD38+'Results Details'!AE38+'Results Details'!AF38</f>
        <v>6147.0249999999996</v>
      </c>
      <c r="AD40" s="72">
        <f>'Buy Hay - Sell Cows'!$K$19+'Results Details'!AD38+'Results Details'!AE38+'Results Details'!AF38</f>
        <v>5820.125</v>
      </c>
      <c r="AE40" s="72">
        <f>'Buy Hay - Sell Cows'!$L$19+'Results Details'!AE38+'Results Details'!AF38</f>
        <v>4847.625</v>
      </c>
      <c r="AF40" s="72">
        <f>'Buy Hay - Sell Cows'!$M$19+'Results Details'!AF38</f>
        <v>3955</v>
      </c>
      <c r="AG40" s="38"/>
    </row>
    <row r="41" spans="2:33" ht="13.5" thickBot="1" x14ac:dyDescent="0.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5"/>
    </row>
    <row r="43" spans="2:33" x14ac:dyDescent="0.25">
      <c r="C43" s="67" t="s">
        <v>36</v>
      </c>
      <c r="D43" s="67" t="s">
        <v>37</v>
      </c>
      <c r="E43" s="67"/>
      <c r="F43" s="68">
        <f>'Buy Hay - Sell Cows'!F21</f>
        <v>1300</v>
      </c>
      <c r="G43" s="67"/>
      <c r="H43" s="67"/>
      <c r="I43" s="67" t="s">
        <v>38</v>
      </c>
      <c r="J43" s="67"/>
      <c r="K43" s="67"/>
      <c r="L43" s="68">
        <f>D26/'Buy Hay - Sell Cows'!F16</f>
        <v>450</v>
      </c>
      <c r="M43" s="67"/>
      <c r="N43" s="67" t="s">
        <v>39</v>
      </c>
      <c r="O43" s="67"/>
      <c r="P43" s="67"/>
      <c r="Q43" s="68">
        <f>F43-L43</f>
        <v>850</v>
      </c>
      <c r="U43" s="114"/>
    </row>
  </sheetData>
  <sheetProtection algorithmName="SHA-512" hashValue="+9MUX0cjj9kyL1NeJ+i87ZJLm8jKVJba39snua54Og6EedE5ymxkHKWeat3Yad7Oe+/hVIj2T/cJqBPLQvXvyg==" saltValue="9I8S7gKVuEL6U/Gl52gE/A==" spinCount="100000" sheet="1" objects="1" scenarios="1"/>
  <mergeCells count="7">
    <mergeCell ref="B2:AG2"/>
    <mergeCell ref="D4:G4"/>
    <mergeCell ref="I4:L4"/>
    <mergeCell ref="N4:Q4"/>
    <mergeCell ref="S4:V4"/>
    <mergeCell ref="X4:AA4"/>
    <mergeCell ref="AC4:AF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Buy Hay - Sell Cows</vt:lpstr>
      <vt:lpstr>Results Details</vt:lpstr>
      <vt:lpstr>'Buy Hay - Sell Cows'!Print_Area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Morse, Daniel - FPAC-NRCS, CO</cp:lastModifiedBy>
  <cp:lastPrinted>2022-10-09T18:41:08Z</cp:lastPrinted>
  <dcterms:created xsi:type="dcterms:W3CDTF">2012-03-25T18:55:35Z</dcterms:created>
  <dcterms:modified xsi:type="dcterms:W3CDTF">2026-06-17T14:40:38Z</dcterms:modified>
</cp:coreProperties>
</file>